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/>
  <mc:AlternateContent xmlns:mc="http://schemas.openxmlformats.org/markup-compatibility/2006">
    <mc:Choice Requires="x15">
      <x15ac:absPath xmlns:x15ac="http://schemas.microsoft.com/office/spreadsheetml/2010/11/ac" url="C:\Users\User\Desktop\2020 MCKENZIE PAROLL\"/>
    </mc:Choice>
  </mc:AlternateContent>
  <xr:revisionPtr revIDLastSave="0" documentId="13_ncr:1_{8B100A82-E854-45AF-80D8-E7B63F1881BE}" xr6:coauthVersionLast="37" xr6:coauthVersionMax="37" xr10:uidLastSave="{00000000-0000-0000-0000-000000000000}"/>
  <bookViews>
    <workbookView xWindow="0" yWindow="0" windowWidth="15600" windowHeight="7650" tabRatio="636" activeTab="4" xr2:uid="{00000000-000D-0000-FFFF-FFFF00000000}"/>
  </bookViews>
  <sheets>
    <sheet name="Payroll" sheetId="9" r:id="rId1"/>
    <sheet name="Staff Details" sheetId="2" r:id="rId2"/>
    <sheet name="Payroll " sheetId="1" r:id="rId3"/>
    <sheet name="SSF" sheetId="4" r:id="rId4"/>
    <sheet name="Netpay Summary" sheetId="3" r:id="rId5"/>
    <sheet name="IRS form51" sheetId="5" r:id="rId6"/>
    <sheet name="Summary" sheetId="7" r:id="rId7"/>
    <sheet name="Sheet3" sheetId="10" r:id="rId8"/>
    <sheet name="Sheet4" sheetId="11" r:id="rId9"/>
    <sheet name="Sheet5" sheetId="12" r:id="rId10"/>
    <sheet name="Sheet6" sheetId="13" r:id="rId11"/>
    <sheet name="Sheet7" sheetId="14" r:id="rId12"/>
    <sheet name="Sheet8" sheetId="15" r:id="rId13"/>
    <sheet name="Sheet9" sheetId="16" r:id="rId14"/>
    <sheet name="Sheet12" sheetId="19" r:id="rId15"/>
    <sheet name="Sheet13" sheetId="20" r:id="rId16"/>
    <sheet name="Sheet14" sheetId="21" r:id="rId17"/>
    <sheet name="Sheet15" sheetId="22" r:id="rId18"/>
    <sheet name="Sheet10" sheetId="17" r:id="rId19"/>
    <sheet name="Sheet11" sheetId="18" r:id="rId20"/>
    <sheet name="Sheet1" sheetId="6" state="hidden" r:id="rId21"/>
    <sheet name="Sheet2" sheetId="8" r:id="rId22"/>
    <sheet name="Sheet16" sheetId="23" r:id="rId23"/>
    <sheet name="Sheet17" sheetId="24" r:id="rId24"/>
  </sheets>
  <definedNames>
    <definedName name="_xlnm.Print_Area" localSheetId="4">'Netpay Summary'!$K$25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87" i="1" l="1"/>
  <c r="Q77" i="1"/>
  <c r="Q68" i="1"/>
  <c r="Q30" i="1"/>
  <c r="Q27" i="1"/>
  <c r="Q26" i="1"/>
  <c r="Q80" i="1" l="1"/>
  <c r="Q83" i="1"/>
  <c r="Q73" i="1"/>
  <c r="Q67" i="1"/>
  <c r="Q66" i="1"/>
  <c r="Q56" i="1"/>
  <c r="Q55" i="1"/>
  <c r="Q53" i="1"/>
  <c r="Q46" i="1"/>
  <c r="Q44" i="1"/>
  <c r="Q43" i="1"/>
  <c r="Q41" i="1"/>
  <c r="D86" i="1"/>
  <c r="N101" i="1"/>
  <c r="Q48" i="1" l="1"/>
  <c r="C66" i="2"/>
  <c r="D67" i="3"/>
  <c r="D68" i="3"/>
  <c r="Q86" i="1"/>
  <c r="Q85" i="1"/>
  <c r="L87" i="1"/>
  <c r="H86" i="1"/>
  <c r="J86" i="1" s="1"/>
  <c r="H88" i="1"/>
  <c r="J88" i="1" s="1"/>
  <c r="H89" i="1"/>
  <c r="D85" i="1"/>
  <c r="Q82" i="1" l="1"/>
  <c r="Q76" i="1"/>
  <c r="Q75" i="1"/>
  <c r="Q74" i="1"/>
  <c r="Q71" i="1"/>
  <c r="Q64" i="1"/>
  <c r="Q63" i="1"/>
  <c r="Q62" i="1"/>
  <c r="Q61" i="1"/>
  <c r="Q60" i="1"/>
  <c r="Q57" i="1"/>
  <c r="Q52" i="1"/>
  <c r="Q51" i="1"/>
  <c r="Q47" i="1"/>
  <c r="Q45" i="1"/>
  <c r="Q42" i="1"/>
  <c r="Q35" i="1"/>
  <c r="D83" i="1" l="1"/>
  <c r="D84" i="1"/>
  <c r="B86" i="1"/>
  <c r="B68" i="3" s="1"/>
  <c r="A21" i="4" l="1"/>
  <c r="D26" i="3" l="1"/>
  <c r="C26" i="3"/>
  <c r="D46" i="1"/>
  <c r="R46" i="1" s="1"/>
  <c r="D17" i="4" s="1"/>
  <c r="B47" i="1"/>
  <c r="B48" i="1"/>
  <c r="B49" i="1"/>
  <c r="B50" i="1"/>
  <c r="B51" i="1"/>
  <c r="B32" i="3" s="1"/>
  <c r="B52" i="1"/>
  <c r="B33" i="3" s="1"/>
  <c r="B53" i="1"/>
  <c r="B34" i="3" s="1"/>
  <c r="B54" i="1"/>
  <c r="B35" i="3" s="1"/>
  <c r="B55" i="1"/>
  <c r="B36" i="3" s="1"/>
  <c r="B56" i="1"/>
  <c r="B37" i="3" s="1"/>
  <c r="B57" i="1"/>
  <c r="B38" i="3" s="1"/>
  <c r="B58" i="1"/>
  <c r="B39" i="3" s="1"/>
  <c r="B59" i="1"/>
  <c r="B40" i="3" s="1"/>
  <c r="B60" i="1"/>
  <c r="B41" i="3" s="1"/>
  <c r="B61" i="1"/>
  <c r="B42" i="3" s="1"/>
  <c r="B62" i="1"/>
  <c r="B63" i="1"/>
  <c r="B45" i="3" s="1"/>
  <c r="B64" i="1"/>
  <c r="B46" i="3" s="1"/>
  <c r="B65" i="1"/>
  <c r="B47" i="3" s="1"/>
  <c r="B66" i="1"/>
  <c r="B48" i="3" s="1"/>
  <c r="B67" i="1"/>
  <c r="B49" i="3" s="1"/>
  <c r="B68" i="1"/>
  <c r="B50" i="3" s="1"/>
  <c r="B69" i="1"/>
  <c r="B51" i="3" s="1"/>
  <c r="B70" i="1"/>
  <c r="B52" i="3" s="1"/>
  <c r="B71" i="1"/>
  <c r="B53" i="3" s="1"/>
  <c r="B72" i="1"/>
  <c r="B54" i="3" s="1"/>
  <c r="B73" i="1"/>
  <c r="B55" i="3" s="1"/>
  <c r="B74" i="1"/>
  <c r="B56" i="3" s="1"/>
  <c r="B75" i="1"/>
  <c r="B57" i="3" s="1"/>
  <c r="B76" i="1"/>
  <c r="B58" i="3" s="1"/>
  <c r="B77" i="1"/>
  <c r="B59" i="3" s="1"/>
  <c r="B78" i="1"/>
  <c r="B60" i="3" s="1"/>
  <c r="B79" i="1"/>
  <c r="B61" i="3" s="1"/>
  <c r="B80" i="1"/>
  <c r="B62" i="3" s="1"/>
  <c r="B81" i="1"/>
  <c r="B63" i="3" s="1"/>
  <c r="B82" i="1"/>
  <c r="B64" i="3" s="1"/>
  <c r="B83" i="1"/>
  <c r="B65" i="3" s="1"/>
  <c r="B84" i="1"/>
  <c r="B66" i="3" s="1"/>
  <c r="B85" i="1"/>
  <c r="B67" i="3" s="1"/>
  <c r="B46" i="1"/>
  <c r="B26" i="3" s="1"/>
  <c r="Q59" i="1"/>
  <c r="Q49" i="1"/>
  <c r="Q40" i="1"/>
  <c r="Q29" i="1"/>
  <c r="Q28" i="1"/>
  <c r="Q24" i="1"/>
  <c r="B44" i="1"/>
  <c r="H46" i="1" l="1"/>
  <c r="I46" i="1"/>
  <c r="H85" i="1"/>
  <c r="J85" i="1" s="1"/>
  <c r="J46" i="1" l="1"/>
  <c r="D20" i="3"/>
  <c r="Q54" i="1"/>
  <c r="Q72" i="1"/>
  <c r="Q31" i="1"/>
  <c r="D45" i="1" l="1"/>
  <c r="H45" i="1" s="1"/>
  <c r="M32" i="1" l="1"/>
  <c r="N65" i="1"/>
  <c r="Q84" i="1"/>
  <c r="D66" i="3" s="1"/>
  <c r="Q81" i="1"/>
  <c r="D63" i="3" s="1"/>
  <c r="Q79" i="1"/>
  <c r="Q78" i="1"/>
  <c r="D77" i="1"/>
  <c r="N32" i="1" l="1"/>
  <c r="R63" i="1" l="1"/>
  <c r="R64" i="1"/>
  <c r="D61" i="3"/>
  <c r="D62" i="3"/>
  <c r="D64" i="3"/>
  <c r="D65" i="3"/>
  <c r="D60" i="3"/>
  <c r="D63" i="1"/>
  <c r="H63" i="1" s="1"/>
  <c r="J63" i="1" s="1"/>
  <c r="D78" i="1"/>
  <c r="D79" i="1"/>
  <c r="H79" i="1" s="1"/>
  <c r="J79" i="1" s="1"/>
  <c r="D80" i="1"/>
  <c r="D81" i="1"/>
  <c r="H81" i="1" s="1"/>
  <c r="J81" i="1" s="1"/>
  <c r="D82" i="1"/>
  <c r="H82" i="1" s="1"/>
  <c r="J82" i="1" s="1"/>
  <c r="H83" i="1"/>
  <c r="J83" i="1" s="1"/>
  <c r="H84" i="1"/>
  <c r="J84" i="1" s="1"/>
  <c r="D50" i="3"/>
  <c r="D59" i="3"/>
  <c r="D58" i="3"/>
  <c r="D57" i="3"/>
  <c r="D56" i="3"/>
  <c r="D53" i="3"/>
  <c r="Q70" i="1"/>
  <c r="D52" i="3" s="1"/>
  <c r="Q69" i="1"/>
  <c r="D51" i="3" s="1"/>
  <c r="D49" i="3"/>
  <c r="D48" i="3"/>
  <c r="Q65" i="1"/>
  <c r="D47" i="3" s="1"/>
  <c r="D46" i="3"/>
  <c r="Q58" i="1"/>
  <c r="D38" i="3"/>
  <c r="Q50" i="1"/>
  <c r="Q39" i="1"/>
  <c r="Q38" i="1"/>
  <c r="Q37" i="1"/>
  <c r="Q36" i="1"/>
  <c r="Q25" i="1"/>
  <c r="Q32" i="1" s="1"/>
  <c r="L32" i="1"/>
  <c r="D31" i="1"/>
  <c r="D76" i="1"/>
  <c r="H76" i="1" s="1"/>
  <c r="J76" i="1" s="1"/>
  <c r="D75" i="1"/>
  <c r="H75" i="1" s="1"/>
  <c r="J75" i="1" s="1"/>
  <c r="D74" i="1"/>
  <c r="H74" i="1" s="1"/>
  <c r="J74" i="1" s="1"/>
  <c r="H37" i="1"/>
  <c r="J37" i="1" s="1"/>
  <c r="D69" i="1"/>
  <c r="H69" i="1" s="1"/>
  <c r="J69" i="1" s="1"/>
  <c r="D68" i="1"/>
  <c r="H68" i="1" s="1"/>
  <c r="J68" i="1" s="1"/>
  <c r="D48" i="1"/>
  <c r="D44" i="1"/>
  <c r="D55" i="3"/>
  <c r="D54" i="3"/>
  <c r="N69" i="1"/>
  <c r="N70" i="1"/>
  <c r="N71" i="1"/>
  <c r="N72" i="1"/>
  <c r="N81" i="1"/>
  <c r="N82" i="1"/>
  <c r="N91" i="1"/>
  <c r="N92" i="1"/>
  <c r="N93" i="1"/>
  <c r="N94" i="1"/>
  <c r="N95" i="1"/>
  <c r="N96" i="1"/>
  <c r="N97" i="1"/>
  <c r="N98" i="1"/>
  <c r="N99" i="1"/>
  <c r="N100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P670" i="1"/>
  <c r="D59" i="1"/>
  <c r="D60" i="1"/>
  <c r="D52" i="1"/>
  <c r="D53" i="1"/>
  <c r="D54" i="1"/>
  <c r="D55" i="1"/>
  <c r="D56" i="1"/>
  <c r="D57" i="1"/>
  <c r="R57" i="1" s="1"/>
  <c r="D62" i="1"/>
  <c r="H62" i="1" s="1"/>
  <c r="J62" i="1" s="1"/>
  <c r="D64" i="1"/>
  <c r="H64" i="1" s="1"/>
  <c r="J64" i="1" s="1"/>
  <c r="D65" i="1"/>
  <c r="H65" i="1" s="1"/>
  <c r="J65" i="1" s="1"/>
  <c r="D66" i="1"/>
  <c r="H66" i="1" s="1"/>
  <c r="J66" i="1" s="1"/>
  <c r="D67" i="1"/>
  <c r="H67" i="1" s="1"/>
  <c r="J67" i="1" s="1"/>
  <c r="D70" i="1"/>
  <c r="H70" i="1" s="1"/>
  <c r="J70" i="1" s="1"/>
  <c r="D71" i="1"/>
  <c r="H71" i="1" s="1"/>
  <c r="J71" i="1" s="1"/>
  <c r="D72" i="1"/>
  <c r="H72" i="1" s="1"/>
  <c r="J72" i="1" s="1"/>
  <c r="D73" i="1"/>
  <c r="H73" i="1" s="1"/>
  <c r="J73" i="1" s="1"/>
  <c r="H77" i="1"/>
  <c r="D91" i="1"/>
  <c r="H91" i="1" s="1"/>
  <c r="J91" i="1" s="1"/>
  <c r="D92" i="1"/>
  <c r="H92" i="1" s="1"/>
  <c r="J92" i="1" s="1"/>
  <c r="D93" i="1"/>
  <c r="H93" i="1" s="1"/>
  <c r="J93" i="1" s="1"/>
  <c r="D94" i="1"/>
  <c r="H94" i="1" s="1"/>
  <c r="J94" i="1" s="1"/>
  <c r="D95" i="1"/>
  <c r="H95" i="1" s="1"/>
  <c r="J95" i="1" s="1"/>
  <c r="D96" i="1"/>
  <c r="H96" i="1" s="1"/>
  <c r="J96" i="1" s="1"/>
  <c r="D97" i="1"/>
  <c r="H97" i="1" s="1"/>
  <c r="J97" i="1" s="1"/>
  <c r="D98" i="1"/>
  <c r="H98" i="1" s="1"/>
  <c r="J98" i="1" s="1"/>
  <c r="D99" i="1"/>
  <c r="H99" i="1" s="1"/>
  <c r="J99" i="1" s="1"/>
  <c r="D100" i="1"/>
  <c r="H100" i="1" s="1"/>
  <c r="J100" i="1" s="1"/>
  <c r="D101" i="1"/>
  <c r="H101" i="1" s="1"/>
  <c r="J101" i="1" s="1"/>
  <c r="D102" i="1"/>
  <c r="H102" i="1" s="1"/>
  <c r="J102" i="1" s="1"/>
  <c r="D103" i="1"/>
  <c r="H103" i="1" s="1"/>
  <c r="J103" i="1" s="1"/>
  <c r="D104" i="1"/>
  <c r="H104" i="1" s="1"/>
  <c r="J104" i="1" s="1"/>
  <c r="D105" i="1"/>
  <c r="H105" i="1" s="1"/>
  <c r="J105" i="1" s="1"/>
  <c r="D106" i="1"/>
  <c r="H106" i="1" s="1"/>
  <c r="J106" i="1" s="1"/>
  <c r="D107" i="1"/>
  <c r="H107" i="1" s="1"/>
  <c r="J107" i="1" s="1"/>
  <c r="D108" i="1"/>
  <c r="H108" i="1" s="1"/>
  <c r="J108" i="1" s="1"/>
  <c r="D109" i="1"/>
  <c r="H109" i="1" s="1"/>
  <c r="J109" i="1" s="1"/>
  <c r="D110" i="1"/>
  <c r="H110" i="1" s="1"/>
  <c r="J110" i="1" s="1"/>
  <c r="D111" i="1"/>
  <c r="H111" i="1" s="1"/>
  <c r="J111" i="1" s="1"/>
  <c r="D112" i="1"/>
  <c r="H112" i="1" s="1"/>
  <c r="J112" i="1" s="1"/>
  <c r="D113" i="1"/>
  <c r="H113" i="1" s="1"/>
  <c r="J113" i="1" s="1"/>
  <c r="D114" i="1"/>
  <c r="H114" i="1" s="1"/>
  <c r="J114" i="1" s="1"/>
  <c r="D115" i="1"/>
  <c r="H115" i="1" s="1"/>
  <c r="J115" i="1" s="1"/>
  <c r="D116" i="1"/>
  <c r="H116" i="1" s="1"/>
  <c r="J116" i="1" s="1"/>
  <c r="D117" i="1"/>
  <c r="H117" i="1" s="1"/>
  <c r="J117" i="1" s="1"/>
  <c r="D118" i="1"/>
  <c r="H118" i="1" s="1"/>
  <c r="J118" i="1" s="1"/>
  <c r="D119" i="1"/>
  <c r="H119" i="1" s="1"/>
  <c r="J119" i="1" s="1"/>
  <c r="D120" i="1"/>
  <c r="H120" i="1" s="1"/>
  <c r="J120" i="1" s="1"/>
  <c r="D121" i="1"/>
  <c r="H121" i="1" s="1"/>
  <c r="J121" i="1" s="1"/>
  <c r="D122" i="1"/>
  <c r="H122" i="1" s="1"/>
  <c r="J122" i="1" s="1"/>
  <c r="D123" i="1"/>
  <c r="H123" i="1" s="1"/>
  <c r="J123" i="1" s="1"/>
  <c r="D124" i="1"/>
  <c r="H124" i="1" s="1"/>
  <c r="J124" i="1" s="1"/>
  <c r="D125" i="1"/>
  <c r="H125" i="1" s="1"/>
  <c r="J125" i="1" s="1"/>
  <c r="D126" i="1"/>
  <c r="H126" i="1" s="1"/>
  <c r="J126" i="1" s="1"/>
  <c r="D127" i="1"/>
  <c r="H127" i="1" s="1"/>
  <c r="J127" i="1" s="1"/>
  <c r="D128" i="1"/>
  <c r="H128" i="1" s="1"/>
  <c r="J128" i="1" s="1"/>
  <c r="D129" i="1"/>
  <c r="H129" i="1" s="1"/>
  <c r="J129" i="1" s="1"/>
  <c r="D130" i="1"/>
  <c r="H130" i="1" s="1"/>
  <c r="J130" i="1" s="1"/>
  <c r="D131" i="1"/>
  <c r="H131" i="1" s="1"/>
  <c r="J131" i="1" s="1"/>
  <c r="D132" i="1"/>
  <c r="H132" i="1" s="1"/>
  <c r="J132" i="1" s="1"/>
  <c r="D133" i="1"/>
  <c r="H133" i="1" s="1"/>
  <c r="J133" i="1" s="1"/>
  <c r="D134" i="1"/>
  <c r="H134" i="1" s="1"/>
  <c r="J134" i="1" s="1"/>
  <c r="D135" i="1"/>
  <c r="H135" i="1" s="1"/>
  <c r="J135" i="1" s="1"/>
  <c r="D136" i="1"/>
  <c r="H136" i="1" s="1"/>
  <c r="J136" i="1" s="1"/>
  <c r="D137" i="1"/>
  <c r="H137" i="1" s="1"/>
  <c r="J137" i="1" s="1"/>
  <c r="D138" i="1"/>
  <c r="H138" i="1" s="1"/>
  <c r="J138" i="1" s="1"/>
  <c r="D139" i="1"/>
  <c r="H139" i="1" s="1"/>
  <c r="J139" i="1" s="1"/>
  <c r="D140" i="1"/>
  <c r="H140" i="1" s="1"/>
  <c r="D141" i="1"/>
  <c r="H141" i="1" s="1"/>
  <c r="D142" i="1"/>
  <c r="H142" i="1" s="1"/>
  <c r="D143" i="1"/>
  <c r="H143" i="1" s="1"/>
  <c r="D144" i="1"/>
  <c r="H144" i="1" s="1"/>
  <c r="D145" i="1"/>
  <c r="H145" i="1" s="1"/>
  <c r="D146" i="1"/>
  <c r="H146" i="1" s="1"/>
  <c r="D147" i="1"/>
  <c r="H147" i="1" s="1"/>
  <c r="D148" i="1"/>
  <c r="H148" i="1" s="1"/>
  <c r="D149" i="1"/>
  <c r="H149" i="1" s="1"/>
  <c r="D150" i="1"/>
  <c r="H150" i="1" s="1"/>
  <c r="D151" i="1"/>
  <c r="H151" i="1" s="1"/>
  <c r="D152" i="1"/>
  <c r="H152" i="1" s="1"/>
  <c r="D153" i="1"/>
  <c r="H153" i="1" s="1"/>
  <c r="D154" i="1"/>
  <c r="H154" i="1" s="1"/>
  <c r="D155" i="1"/>
  <c r="H155" i="1" s="1"/>
  <c r="D156" i="1"/>
  <c r="H156" i="1" s="1"/>
  <c r="D157" i="1"/>
  <c r="H157" i="1" s="1"/>
  <c r="D158" i="1"/>
  <c r="H158" i="1" s="1"/>
  <c r="D159" i="1"/>
  <c r="H159" i="1" s="1"/>
  <c r="D160" i="1"/>
  <c r="H160" i="1" s="1"/>
  <c r="D161" i="1"/>
  <c r="H161" i="1" s="1"/>
  <c r="D162" i="1"/>
  <c r="H162" i="1" s="1"/>
  <c r="D163" i="1"/>
  <c r="H163" i="1" s="1"/>
  <c r="D164" i="1"/>
  <c r="H164" i="1" s="1"/>
  <c r="D165" i="1"/>
  <c r="H165" i="1" s="1"/>
  <c r="D166" i="1"/>
  <c r="H166" i="1" s="1"/>
  <c r="D167" i="1"/>
  <c r="H167" i="1" s="1"/>
  <c r="D168" i="1"/>
  <c r="H168" i="1" s="1"/>
  <c r="D169" i="1"/>
  <c r="H169" i="1" s="1"/>
  <c r="D170" i="1"/>
  <c r="H170" i="1" s="1"/>
  <c r="D171" i="1"/>
  <c r="H171" i="1" s="1"/>
  <c r="D172" i="1"/>
  <c r="H172" i="1" s="1"/>
  <c r="D173" i="1"/>
  <c r="H173" i="1" s="1"/>
  <c r="D174" i="1"/>
  <c r="H174" i="1" s="1"/>
  <c r="D175" i="1"/>
  <c r="H175" i="1" s="1"/>
  <c r="D176" i="1"/>
  <c r="H176" i="1" s="1"/>
  <c r="D177" i="1"/>
  <c r="H177" i="1" s="1"/>
  <c r="D178" i="1"/>
  <c r="H178" i="1" s="1"/>
  <c r="D179" i="1"/>
  <c r="H179" i="1" s="1"/>
  <c r="D180" i="1"/>
  <c r="H180" i="1" s="1"/>
  <c r="D181" i="1"/>
  <c r="H181" i="1" s="1"/>
  <c r="D182" i="1"/>
  <c r="H182" i="1" s="1"/>
  <c r="D183" i="1"/>
  <c r="H183" i="1" s="1"/>
  <c r="D184" i="1"/>
  <c r="H184" i="1" s="1"/>
  <c r="D185" i="1"/>
  <c r="H185" i="1" s="1"/>
  <c r="D186" i="1"/>
  <c r="H186" i="1" s="1"/>
  <c r="D187" i="1"/>
  <c r="H187" i="1" s="1"/>
  <c r="D188" i="1"/>
  <c r="H188" i="1" s="1"/>
  <c r="D189" i="1"/>
  <c r="H189" i="1" s="1"/>
  <c r="D190" i="1"/>
  <c r="H190" i="1" s="1"/>
  <c r="D191" i="1"/>
  <c r="H191" i="1" s="1"/>
  <c r="D192" i="1"/>
  <c r="H192" i="1" s="1"/>
  <c r="D193" i="1"/>
  <c r="H193" i="1" s="1"/>
  <c r="D194" i="1"/>
  <c r="H194" i="1" s="1"/>
  <c r="D195" i="1"/>
  <c r="H195" i="1" s="1"/>
  <c r="D196" i="1"/>
  <c r="H196" i="1" s="1"/>
  <c r="D197" i="1"/>
  <c r="H197" i="1" s="1"/>
  <c r="D198" i="1"/>
  <c r="H198" i="1" s="1"/>
  <c r="D199" i="1"/>
  <c r="H199" i="1" s="1"/>
  <c r="D200" i="1"/>
  <c r="H200" i="1" s="1"/>
  <c r="D201" i="1"/>
  <c r="H201" i="1" s="1"/>
  <c r="D202" i="1"/>
  <c r="H202" i="1" s="1"/>
  <c r="D203" i="1"/>
  <c r="H203" i="1" s="1"/>
  <c r="D204" i="1"/>
  <c r="H204" i="1" s="1"/>
  <c r="D205" i="1"/>
  <c r="H205" i="1" s="1"/>
  <c r="D206" i="1"/>
  <c r="H206" i="1" s="1"/>
  <c r="D207" i="1"/>
  <c r="H207" i="1" s="1"/>
  <c r="D208" i="1"/>
  <c r="H208" i="1" s="1"/>
  <c r="D209" i="1"/>
  <c r="H209" i="1" s="1"/>
  <c r="D210" i="1"/>
  <c r="H210" i="1" s="1"/>
  <c r="D211" i="1"/>
  <c r="H211" i="1" s="1"/>
  <c r="D212" i="1"/>
  <c r="H212" i="1" s="1"/>
  <c r="D213" i="1"/>
  <c r="H213" i="1" s="1"/>
  <c r="D214" i="1"/>
  <c r="H214" i="1" s="1"/>
  <c r="D215" i="1"/>
  <c r="H215" i="1" s="1"/>
  <c r="D216" i="1"/>
  <c r="H216" i="1" s="1"/>
  <c r="D217" i="1"/>
  <c r="H217" i="1" s="1"/>
  <c r="D218" i="1"/>
  <c r="H218" i="1" s="1"/>
  <c r="D219" i="1"/>
  <c r="H219" i="1" s="1"/>
  <c r="D220" i="1"/>
  <c r="H220" i="1" s="1"/>
  <c r="D221" i="1"/>
  <c r="H221" i="1" s="1"/>
  <c r="D222" i="1"/>
  <c r="H222" i="1" s="1"/>
  <c r="D223" i="1"/>
  <c r="H223" i="1" s="1"/>
  <c r="D224" i="1"/>
  <c r="H224" i="1" s="1"/>
  <c r="D225" i="1"/>
  <c r="H225" i="1" s="1"/>
  <c r="D226" i="1"/>
  <c r="H226" i="1" s="1"/>
  <c r="D227" i="1"/>
  <c r="H227" i="1" s="1"/>
  <c r="D228" i="1"/>
  <c r="H228" i="1" s="1"/>
  <c r="D229" i="1"/>
  <c r="H229" i="1" s="1"/>
  <c r="D230" i="1"/>
  <c r="H230" i="1" s="1"/>
  <c r="D231" i="1"/>
  <c r="H231" i="1" s="1"/>
  <c r="D232" i="1"/>
  <c r="H232" i="1" s="1"/>
  <c r="D233" i="1"/>
  <c r="H233" i="1" s="1"/>
  <c r="D234" i="1"/>
  <c r="H234" i="1" s="1"/>
  <c r="D235" i="1"/>
  <c r="H235" i="1" s="1"/>
  <c r="D236" i="1"/>
  <c r="H236" i="1" s="1"/>
  <c r="D237" i="1"/>
  <c r="H237" i="1" s="1"/>
  <c r="D238" i="1"/>
  <c r="H238" i="1" s="1"/>
  <c r="D239" i="1"/>
  <c r="H239" i="1" s="1"/>
  <c r="D240" i="1"/>
  <c r="H240" i="1" s="1"/>
  <c r="D241" i="1"/>
  <c r="H241" i="1" s="1"/>
  <c r="D242" i="1"/>
  <c r="H242" i="1" s="1"/>
  <c r="D243" i="1"/>
  <c r="H243" i="1" s="1"/>
  <c r="D244" i="1"/>
  <c r="H244" i="1" s="1"/>
  <c r="D245" i="1"/>
  <c r="H245" i="1" s="1"/>
  <c r="D246" i="1"/>
  <c r="H246" i="1" s="1"/>
  <c r="D247" i="1"/>
  <c r="H247" i="1" s="1"/>
  <c r="D248" i="1"/>
  <c r="H248" i="1" s="1"/>
  <c r="D249" i="1"/>
  <c r="H249" i="1" s="1"/>
  <c r="D250" i="1"/>
  <c r="H250" i="1" s="1"/>
  <c r="D251" i="1"/>
  <c r="H251" i="1" s="1"/>
  <c r="D252" i="1"/>
  <c r="H252" i="1" s="1"/>
  <c r="D253" i="1"/>
  <c r="H253" i="1" s="1"/>
  <c r="D254" i="1"/>
  <c r="H254" i="1" s="1"/>
  <c r="D255" i="1"/>
  <c r="H255" i="1" s="1"/>
  <c r="D256" i="1"/>
  <c r="H256" i="1" s="1"/>
  <c r="D257" i="1"/>
  <c r="H257" i="1" s="1"/>
  <c r="D258" i="1"/>
  <c r="H258" i="1" s="1"/>
  <c r="D259" i="1"/>
  <c r="H259" i="1" s="1"/>
  <c r="D260" i="1"/>
  <c r="H260" i="1" s="1"/>
  <c r="D261" i="1"/>
  <c r="H261" i="1" s="1"/>
  <c r="D262" i="1"/>
  <c r="H262" i="1" s="1"/>
  <c r="D263" i="1"/>
  <c r="H263" i="1" s="1"/>
  <c r="D264" i="1"/>
  <c r="H264" i="1" s="1"/>
  <c r="D265" i="1"/>
  <c r="H265" i="1" s="1"/>
  <c r="D266" i="1"/>
  <c r="H266" i="1" s="1"/>
  <c r="D267" i="1"/>
  <c r="H267" i="1" s="1"/>
  <c r="D268" i="1"/>
  <c r="H268" i="1" s="1"/>
  <c r="D269" i="1"/>
  <c r="H269" i="1" s="1"/>
  <c r="D270" i="1"/>
  <c r="H270" i="1" s="1"/>
  <c r="D271" i="1"/>
  <c r="H271" i="1" s="1"/>
  <c r="D272" i="1"/>
  <c r="H272" i="1" s="1"/>
  <c r="D273" i="1"/>
  <c r="H273" i="1" s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B31" i="1"/>
  <c r="B43" i="3" s="1"/>
  <c r="B41" i="1"/>
  <c r="B42" i="1"/>
  <c r="B43" i="1"/>
  <c r="B45" i="1"/>
  <c r="B27" i="3"/>
  <c r="B30" i="1"/>
  <c r="E507" i="9"/>
  <c r="P21" i="4"/>
  <c r="P20" i="4"/>
  <c r="Y502" i="9"/>
  <c r="B24" i="1"/>
  <c r="H24" i="1"/>
  <c r="J24" i="1" s="1"/>
  <c r="R24" i="1"/>
  <c r="D25" i="1"/>
  <c r="T504" i="9"/>
  <c r="Q509" i="9"/>
  <c r="P509" i="9"/>
  <c r="O509" i="9"/>
  <c r="AC508" i="9"/>
  <c r="S506" i="9"/>
  <c r="L475" i="9"/>
  <c r="K475" i="9"/>
  <c r="J475" i="9"/>
  <c r="G475" i="9"/>
  <c r="E475" i="9"/>
  <c r="D475" i="9"/>
  <c r="F474" i="9"/>
  <c r="H474" i="9" s="1"/>
  <c r="F473" i="9"/>
  <c r="H473" i="9" s="1"/>
  <c r="F472" i="9"/>
  <c r="H472" i="9" s="1"/>
  <c r="F471" i="9"/>
  <c r="H471" i="9" s="1"/>
  <c r="F470" i="9"/>
  <c r="H470" i="9" s="1"/>
  <c r="F469" i="9"/>
  <c r="H469" i="9" s="1"/>
  <c r="F468" i="9"/>
  <c r="H468" i="9" s="1"/>
  <c r="F467" i="9"/>
  <c r="H467" i="9" s="1"/>
  <c r="F466" i="9"/>
  <c r="H466" i="9" s="1"/>
  <c r="F465" i="9"/>
  <c r="H465" i="9" s="1"/>
  <c r="F464" i="9"/>
  <c r="H464" i="9" s="1"/>
  <c r="F463" i="9"/>
  <c r="H463" i="9" s="1"/>
  <c r="F462" i="9"/>
  <c r="H462" i="9" s="1"/>
  <c r="F461" i="9"/>
  <c r="H461" i="9" s="1"/>
  <c r="F460" i="9"/>
  <c r="H460" i="9" s="1"/>
  <c r="F459" i="9"/>
  <c r="H459" i="9" s="1"/>
  <c r="F458" i="9"/>
  <c r="H458" i="9" s="1"/>
  <c r="F457" i="9"/>
  <c r="H457" i="9" s="1"/>
  <c r="F456" i="9"/>
  <c r="H456" i="9" s="1"/>
  <c r="F455" i="9"/>
  <c r="H455" i="9" s="1"/>
  <c r="F454" i="9"/>
  <c r="H454" i="9" s="1"/>
  <c r="F453" i="9"/>
  <c r="H453" i="9" s="1"/>
  <c r="F452" i="9"/>
  <c r="H452" i="9" s="1"/>
  <c r="F451" i="9"/>
  <c r="H451" i="9" s="1"/>
  <c r="F450" i="9"/>
  <c r="H450" i="9" s="1"/>
  <c r="F449" i="9"/>
  <c r="H449" i="9" s="1"/>
  <c r="F448" i="9"/>
  <c r="H448" i="9" s="1"/>
  <c r="F447" i="9"/>
  <c r="H447" i="9" s="1"/>
  <c r="F446" i="9"/>
  <c r="H446" i="9" s="1"/>
  <c r="F445" i="9"/>
  <c r="H445" i="9" s="1"/>
  <c r="F444" i="9"/>
  <c r="H444" i="9" s="1"/>
  <c r="F443" i="9"/>
  <c r="L438" i="9"/>
  <c r="K438" i="9"/>
  <c r="J438" i="9"/>
  <c r="E438" i="9"/>
  <c r="D438" i="9"/>
  <c r="O437" i="9"/>
  <c r="N437" i="9"/>
  <c r="G437" i="9"/>
  <c r="F437" i="9"/>
  <c r="O436" i="9"/>
  <c r="N436" i="9"/>
  <c r="G436" i="9"/>
  <c r="F436" i="9"/>
  <c r="O435" i="9"/>
  <c r="N435" i="9"/>
  <c r="G435" i="9"/>
  <c r="F435" i="9"/>
  <c r="O434" i="9"/>
  <c r="N434" i="9"/>
  <c r="G434" i="9"/>
  <c r="F434" i="9"/>
  <c r="O433" i="9"/>
  <c r="N433" i="9"/>
  <c r="G433" i="9"/>
  <c r="F433" i="9"/>
  <c r="O432" i="9"/>
  <c r="N432" i="9"/>
  <c r="G432" i="9"/>
  <c r="F432" i="9"/>
  <c r="O431" i="9"/>
  <c r="N431" i="9"/>
  <c r="G431" i="9"/>
  <c r="F431" i="9"/>
  <c r="O430" i="9"/>
  <c r="O438" i="9" s="1"/>
  <c r="N430" i="9"/>
  <c r="G430" i="9"/>
  <c r="G438" i="9" s="1"/>
  <c r="F430" i="9"/>
  <c r="L422" i="9"/>
  <c r="K422" i="9"/>
  <c r="J422" i="9"/>
  <c r="G422" i="9"/>
  <c r="E422" i="9"/>
  <c r="D422" i="9"/>
  <c r="F421" i="9"/>
  <c r="H421" i="9" s="1"/>
  <c r="F420" i="9"/>
  <c r="H420" i="9" s="1"/>
  <c r="F419" i="9"/>
  <c r="H419" i="9" s="1"/>
  <c r="F418" i="9"/>
  <c r="H418" i="9" s="1"/>
  <c r="F417" i="9"/>
  <c r="H417" i="9" s="1"/>
  <c r="F416" i="9"/>
  <c r="H416" i="9" s="1"/>
  <c r="F415" i="9"/>
  <c r="H415" i="9" s="1"/>
  <c r="F414" i="9"/>
  <c r="H414" i="9" s="1"/>
  <c r="F413" i="9"/>
  <c r="H413" i="9" s="1"/>
  <c r="F412" i="9"/>
  <c r="H412" i="9" s="1"/>
  <c r="F411" i="9"/>
  <c r="H411" i="9" s="1"/>
  <c r="F410" i="9"/>
  <c r="H410" i="9" s="1"/>
  <c r="F409" i="9"/>
  <c r="H409" i="9" s="1"/>
  <c r="F408" i="9"/>
  <c r="H408" i="9" s="1"/>
  <c r="F407" i="9"/>
  <c r="H407" i="9" s="1"/>
  <c r="F406" i="9"/>
  <c r="H406" i="9" s="1"/>
  <c r="F405" i="9"/>
  <c r="H405" i="9" s="1"/>
  <c r="F404" i="9"/>
  <c r="H404" i="9" s="1"/>
  <c r="F403" i="9"/>
  <c r="H403" i="9" s="1"/>
  <c r="F402" i="9"/>
  <c r="H402" i="9" s="1"/>
  <c r="F401" i="9"/>
  <c r="H401" i="9" s="1"/>
  <c r="F400" i="9"/>
  <c r="H400" i="9" s="1"/>
  <c r="F399" i="9"/>
  <c r="H399" i="9" s="1"/>
  <c r="F398" i="9"/>
  <c r="H398" i="9" s="1"/>
  <c r="F397" i="9"/>
  <c r="H397" i="9" s="1"/>
  <c r="F396" i="9"/>
  <c r="H396" i="9" s="1"/>
  <c r="F395" i="9"/>
  <c r="H395" i="9" s="1"/>
  <c r="F394" i="9"/>
  <c r="H394" i="9" s="1"/>
  <c r="F393" i="9"/>
  <c r="H393" i="9" s="1"/>
  <c r="F392" i="9"/>
  <c r="L386" i="9"/>
  <c r="K386" i="9"/>
  <c r="J386" i="9"/>
  <c r="E386" i="9"/>
  <c r="D386" i="9"/>
  <c r="O385" i="9"/>
  <c r="N385" i="9"/>
  <c r="G385" i="9"/>
  <c r="F385" i="9"/>
  <c r="O384" i="9"/>
  <c r="N384" i="9"/>
  <c r="G384" i="9"/>
  <c r="F384" i="9"/>
  <c r="O383" i="9"/>
  <c r="N383" i="9"/>
  <c r="G383" i="9"/>
  <c r="F383" i="9"/>
  <c r="O382" i="9"/>
  <c r="N382" i="9"/>
  <c r="G382" i="9"/>
  <c r="F382" i="9"/>
  <c r="O381" i="9"/>
  <c r="N381" i="9"/>
  <c r="G381" i="9"/>
  <c r="F381" i="9"/>
  <c r="O380" i="9"/>
  <c r="N380" i="9"/>
  <c r="G380" i="9"/>
  <c r="F380" i="9"/>
  <c r="O379" i="9"/>
  <c r="N379" i="9"/>
  <c r="G379" i="9"/>
  <c r="F379" i="9"/>
  <c r="O378" i="9"/>
  <c r="O386" i="9" s="1"/>
  <c r="N378" i="9"/>
  <c r="G378" i="9"/>
  <c r="F378" i="9"/>
  <c r="L370" i="9"/>
  <c r="K370" i="9"/>
  <c r="J370" i="9"/>
  <c r="G370" i="9"/>
  <c r="E370" i="9"/>
  <c r="D370" i="9"/>
  <c r="F369" i="9"/>
  <c r="H369" i="9" s="1"/>
  <c r="I369" i="9" s="1"/>
  <c r="F368" i="9"/>
  <c r="H368" i="9" s="1"/>
  <c r="I368" i="9" s="1"/>
  <c r="F367" i="9"/>
  <c r="H367" i="9" s="1"/>
  <c r="I367" i="9" s="1"/>
  <c r="F366" i="9"/>
  <c r="H366" i="9" s="1"/>
  <c r="I366" i="9" s="1"/>
  <c r="F365" i="9"/>
  <c r="H365" i="9" s="1"/>
  <c r="I365" i="9" s="1"/>
  <c r="F364" i="9"/>
  <c r="H364" i="9" s="1"/>
  <c r="I364" i="9" s="1"/>
  <c r="F363" i="9"/>
  <c r="H363" i="9" s="1"/>
  <c r="I363" i="9" s="1"/>
  <c r="F362" i="9"/>
  <c r="H362" i="9" s="1"/>
  <c r="I362" i="9" s="1"/>
  <c r="F361" i="9"/>
  <c r="H361" i="9" s="1"/>
  <c r="I361" i="9" s="1"/>
  <c r="F360" i="9"/>
  <c r="H360" i="9" s="1"/>
  <c r="I360" i="9" s="1"/>
  <c r="F359" i="9"/>
  <c r="H359" i="9" s="1"/>
  <c r="I359" i="9" s="1"/>
  <c r="F358" i="9"/>
  <c r="H358" i="9" s="1"/>
  <c r="I358" i="9" s="1"/>
  <c r="F357" i="9"/>
  <c r="H357" i="9" s="1"/>
  <c r="I357" i="9" s="1"/>
  <c r="F356" i="9"/>
  <c r="H356" i="9" s="1"/>
  <c r="I356" i="9" s="1"/>
  <c r="F355" i="9"/>
  <c r="H355" i="9" s="1"/>
  <c r="I355" i="9" s="1"/>
  <c r="F354" i="9"/>
  <c r="H354" i="9" s="1"/>
  <c r="I354" i="9" s="1"/>
  <c r="F353" i="9"/>
  <c r="H353" i="9" s="1"/>
  <c r="I353" i="9" s="1"/>
  <c r="F352" i="9"/>
  <c r="H352" i="9" s="1"/>
  <c r="I352" i="9" s="1"/>
  <c r="F351" i="9"/>
  <c r="H351" i="9" s="1"/>
  <c r="I351" i="9" s="1"/>
  <c r="F350" i="9"/>
  <c r="H350" i="9" s="1"/>
  <c r="I350" i="9" s="1"/>
  <c r="F349" i="9"/>
  <c r="H349" i="9" s="1"/>
  <c r="I349" i="9" s="1"/>
  <c r="F348" i="9"/>
  <c r="H348" i="9" s="1"/>
  <c r="F347" i="9"/>
  <c r="H347" i="9" s="1"/>
  <c r="F346" i="9"/>
  <c r="H346" i="9" s="1"/>
  <c r="F345" i="9"/>
  <c r="H345" i="9" s="1"/>
  <c r="F344" i="9"/>
  <c r="H344" i="9" s="1"/>
  <c r="F343" i="9"/>
  <c r="H343" i="9" s="1"/>
  <c r="F342" i="9"/>
  <c r="H342" i="9" s="1"/>
  <c r="F341" i="9"/>
  <c r="H341" i="9" s="1"/>
  <c r="F340" i="9"/>
  <c r="H340" i="9" s="1"/>
  <c r="L334" i="9"/>
  <c r="K334" i="9"/>
  <c r="J334" i="9"/>
  <c r="E334" i="9"/>
  <c r="D334" i="9"/>
  <c r="O333" i="9"/>
  <c r="N333" i="9"/>
  <c r="G333" i="9"/>
  <c r="F333" i="9"/>
  <c r="O332" i="9"/>
  <c r="N332" i="9"/>
  <c r="G332" i="9"/>
  <c r="F332" i="9"/>
  <c r="O331" i="9"/>
  <c r="N331" i="9"/>
  <c r="G331" i="9"/>
  <c r="F331" i="9"/>
  <c r="O330" i="9"/>
  <c r="N330" i="9"/>
  <c r="G330" i="9"/>
  <c r="F330" i="9"/>
  <c r="O329" i="9"/>
  <c r="N329" i="9"/>
  <c r="G329" i="9"/>
  <c r="F329" i="9"/>
  <c r="O328" i="9"/>
  <c r="N328" i="9"/>
  <c r="G328" i="9"/>
  <c r="F328" i="9"/>
  <c r="O327" i="9"/>
  <c r="N327" i="9"/>
  <c r="G327" i="9"/>
  <c r="F327" i="9"/>
  <c r="O326" i="9"/>
  <c r="N326" i="9"/>
  <c r="G326" i="9"/>
  <c r="G334" i="9" s="1"/>
  <c r="F326" i="9"/>
  <c r="F334" i="9" s="1"/>
  <c r="L317" i="9"/>
  <c r="K317" i="9"/>
  <c r="J317" i="9"/>
  <c r="G317" i="9"/>
  <c r="E317" i="9"/>
  <c r="D317" i="9"/>
  <c r="F316" i="9"/>
  <c r="H316" i="9" s="1"/>
  <c r="F315" i="9"/>
  <c r="H315" i="9" s="1"/>
  <c r="F314" i="9"/>
  <c r="H314" i="9" s="1"/>
  <c r="F313" i="9"/>
  <c r="H313" i="9" s="1"/>
  <c r="F312" i="9"/>
  <c r="H312" i="9" s="1"/>
  <c r="F311" i="9"/>
  <c r="H311" i="9" s="1"/>
  <c r="F310" i="9"/>
  <c r="H310" i="9" s="1"/>
  <c r="F309" i="9"/>
  <c r="H309" i="9" s="1"/>
  <c r="F308" i="9"/>
  <c r="H308" i="9" s="1"/>
  <c r="F307" i="9"/>
  <c r="H307" i="9" s="1"/>
  <c r="F306" i="9"/>
  <c r="H306" i="9" s="1"/>
  <c r="F305" i="9"/>
  <c r="H305" i="9" s="1"/>
  <c r="F304" i="9"/>
  <c r="H304" i="9" s="1"/>
  <c r="F303" i="9"/>
  <c r="H303" i="9" s="1"/>
  <c r="F302" i="9"/>
  <c r="H302" i="9" s="1"/>
  <c r="F301" i="9"/>
  <c r="H301" i="9" s="1"/>
  <c r="F300" i="9"/>
  <c r="H300" i="9" s="1"/>
  <c r="F299" i="9"/>
  <c r="H299" i="9" s="1"/>
  <c r="F298" i="9"/>
  <c r="H298" i="9" s="1"/>
  <c r="F297" i="9"/>
  <c r="H297" i="9" s="1"/>
  <c r="F296" i="9"/>
  <c r="H296" i="9" s="1"/>
  <c r="F295" i="9"/>
  <c r="H295" i="9" s="1"/>
  <c r="F294" i="9"/>
  <c r="H294" i="9" s="1"/>
  <c r="F293" i="9"/>
  <c r="H293" i="9" s="1"/>
  <c r="F292" i="9"/>
  <c r="H292" i="9" s="1"/>
  <c r="F291" i="9"/>
  <c r="H291" i="9" s="1"/>
  <c r="F290" i="9"/>
  <c r="H290" i="9" s="1"/>
  <c r="F289" i="9"/>
  <c r="H289" i="9" s="1"/>
  <c r="F288" i="9"/>
  <c r="H288" i="9" s="1"/>
  <c r="F287" i="9"/>
  <c r="L281" i="9"/>
  <c r="K281" i="9"/>
  <c r="J281" i="9"/>
  <c r="E281" i="9"/>
  <c r="D281" i="9"/>
  <c r="O280" i="9"/>
  <c r="N280" i="9"/>
  <c r="G280" i="9"/>
  <c r="F280" i="9"/>
  <c r="O279" i="9"/>
  <c r="N279" i="9"/>
  <c r="G279" i="9"/>
  <c r="F279" i="9"/>
  <c r="O278" i="9"/>
  <c r="N278" i="9"/>
  <c r="G278" i="9"/>
  <c r="F278" i="9"/>
  <c r="O277" i="9"/>
  <c r="N277" i="9"/>
  <c r="G277" i="9"/>
  <c r="F277" i="9"/>
  <c r="O276" i="9"/>
  <c r="N276" i="9"/>
  <c r="G276" i="9"/>
  <c r="F276" i="9"/>
  <c r="O275" i="9"/>
  <c r="N275" i="9"/>
  <c r="G275" i="9"/>
  <c r="F275" i="9"/>
  <c r="O274" i="9"/>
  <c r="N274" i="9"/>
  <c r="G274" i="9"/>
  <c r="F274" i="9"/>
  <c r="O273" i="9"/>
  <c r="N273" i="9"/>
  <c r="G273" i="9"/>
  <c r="G281" i="9" s="1"/>
  <c r="F273" i="9"/>
  <c r="L265" i="9"/>
  <c r="K265" i="9"/>
  <c r="J265" i="9"/>
  <c r="G265" i="9"/>
  <c r="E265" i="9"/>
  <c r="D265" i="9"/>
  <c r="F264" i="9"/>
  <c r="H264" i="9" s="1"/>
  <c r="F263" i="9"/>
  <c r="H263" i="9" s="1"/>
  <c r="F262" i="9"/>
  <c r="H262" i="9" s="1"/>
  <c r="F261" i="9"/>
  <c r="H261" i="9" s="1"/>
  <c r="F260" i="9"/>
  <c r="H260" i="9" s="1"/>
  <c r="F259" i="9"/>
  <c r="H259" i="9" s="1"/>
  <c r="F258" i="9"/>
  <c r="H258" i="9" s="1"/>
  <c r="F257" i="9"/>
  <c r="H257" i="9" s="1"/>
  <c r="F256" i="9"/>
  <c r="H256" i="9" s="1"/>
  <c r="F255" i="9"/>
  <c r="H255" i="9" s="1"/>
  <c r="F254" i="9"/>
  <c r="H254" i="9" s="1"/>
  <c r="F253" i="9"/>
  <c r="H253" i="9" s="1"/>
  <c r="F252" i="9"/>
  <c r="H252" i="9" s="1"/>
  <c r="F251" i="9"/>
  <c r="H251" i="9" s="1"/>
  <c r="F250" i="9"/>
  <c r="H250" i="9" s="1"/>
  <c r="F249" i="9"/>
  <c r="H249" i="9" s="1"/>
  <c r="F248" i="9"/>
  <c r="H248" i="9" s="1"/>
  <c r="F247" i="9"/>
  <c r="H247" i="9" s="1"/>
  <c r="F246" i="9"/>
  <c r="H246" i="9" s="1"/>
  <c r="F245" i="9"/>
  <c r="H245" i="9" s="1"/>
  <c r="F244" i="9"/>
  <c r="H244" i="9" s="1"/>
  <c r="F243" i="9"/>
  <c r="H243" i="9" s="1"/>
  <c r="F242" i="9"/>
  <c r="H242" i="9" s="1"/>
  <c r="F241" i="9"/>
  <c r="H241" i="9" s="1"/>
  <c r="F240" i="9"/>
  <c r="H240" i="9" s="1"/>
  <c r="F239" i="9"/>
  <c r="H239" i="9" s="1"/>
  <c r="F238" i="9"/>
  <c r="H238" i="9" s="1"/>
  <c r="F237" i="9"/>
  <c r="H237" i="9" s="1"/>
  <c r="L231" i="9"/>
  <c r="K231" i="9"/>
  <c r="J231" i="9"/>
  <c r="E231" i="9"/>
  <c r="D231" i="9"/>
  <c r="O230" i="9"/>
  <c r="N230" i="9"/>
  <c r="G230" i="9"/>
  <c r="F230" i="9"/>
  <c r="O229" i="9"/>
  <c r="N229" i="9"/>
  <c r="G229" i="9"/>
  <c r="F229" i="9"/>
  <c r="H229" i="9" s="1"/>
  <c r="O228" i="9"/>
  <c r="N228" i="9"/>
  <c r="G228" i="9"/>
  <c r="F228" i="9"/>
  <c r="H228" i="9" s="1"/>
  <c r="O227" i="9"/>
  <c r="N227" i="9"/>
  <c r="G227" i="9"/>
  <c r="F227" i="9"/>
  <c r="H227" i="9" s="1"/>
  <c r="O226" i="9"/>
  <c r="N226" i="9"/>
  <c r="G226" i="9"/>
  <c r="F226" i="9"/>
  <c r="H226" i="9" s="1"/>
  <c r="O225" i="9"/>
  <c r="N225" i="9"/>
  <c r="G225" i="9"/>
  <c r="F225" i="9"/>
  <c r="H225" i="9" s="1"/>
  <c r="O224" i="9"/>
  <c r="N224" i="9"/>
  <c r="G224" i="9"/>
  <c r="F224" i="9"/>
  <c r="H224" i="9" s="1"/>
  <c r="O223" i="9"/>
  <c r="N223" i="9"/>
  <c r="G223" i="9"/>
  <c r="F223" i="9"/>
  <c r="H223" i="9" s="1"/>
  <c r="O222" i="9"/>
  <c r="N222" i="9"/>
  <c r="N231" i="9" s="1"/>
  <c r="G222" i="9"/>
  <c r="F222" i="9"/>
  <c r="H222" i="9" s="1"/>
  <c r="L215" i="9"/>
  <c r="K215" i="9"/>
  <c r="J215" i="9"/>
  <c r="G215" i="9"/>
  <c r="E215" i="9"/>
  <c r="D215" i="9"/>
  <c r="F214" i="9"/>
  <c r="H214" i="9" s="1"/>
  <c r="F213" i="9"/>
  <c r="H213" i="9" s="1"/>
  <c r="F212" i="9"/>
  <c r="H212" i="9" s="1"/>
  <c r="F211" i="9"/>
  <c r="H211" i="9" s="1"/>
  <c r="F210" i="9"/>
  <c r="H210" i="9" s="1"/>
  <c r="F209" i="9"/>
  <c r="H209" i="9" s="1"/>
  <c r="F208" i="9"/>
  <c r="H208" i="9" s="1"/>
  <c r="F207" i="9"/>
  <c r="H207" i="9" s="1"/>
  <c r="F206" i="9"/>
  <c r="H206" i="9" s="1"/>
  <c r="F205" i="9"/>
  <c r="H205" i="9" s="1"/>
  <c r="F204" i="9"/>
  <c r="H204" i="9" s="1"/>
  <c r="F203" i="9"/>
  <c r="H203" i="9" s="1"/>
  <c r="F202" i="9"/>
  <c r="H202" i="9" s="1"/>
  <c r="F201" i="9"/>
  <c r="H201" i="9" s="1"/>
  <c r="F200" i="9"/>
  <c r="H200" i="9" s="1"/>
  <c r="I200" i="9" s="1"/>
  <c r="F199" i="9"/>
  <c r="H199" i="9" s="1"/>
  <c r="F198" i="9"/>
  <c r="H198" i="9" s="1"/>
  <c r="I198" i="9" s="1"/>
  <c r="F197" i="9"/>
  <c r="H197" i="9" s="1"/>
  <c r="I197" i="9" s="1"/>
  <c r="F196" i="9"/>
  <c r="H196" i="9" s="1"/>
  <c r="I196" i="9" s="1"/>
  <c r="F195" i="9"/>
  <c r="H195" i="9" s="1"/>
  <c r="F194" i="9"/>
  <c r="H194" i="9" s="1"/>
  <c r="I194" i="9" s="1"/>
  <c r="F193" i="9"/>
  <c r="H193" i="9" s="1"/>
  <c r="I193" i="9" s="1"/>
  <c r="F192" i="9"/>
  <c r="H192" i="9" s="1"/>
  <c r="I192" i="9" s="1"/>
  <c r="F191" i="9"/>
  <c r="H191" i="9" s="1"/>
  <c r="F190" i="9"/>
  <c r="H190" i="9" s="1"/>
  <c r="I190" i="9" s="1"/>
  <c r="F189" i="9"/>
  <c r="H189" i="9" s="1"/>
  <c r="I189" i="9" s="1"/>
  <c r="F188" i="9"/>
  <c r="H188" i="9" s="1"/>
  <c r="I188" i="9" s="1"/>
  <c r="F187" i="9"/>
  <c r="H187" i="9" s="1"/>
  <c r="F186" i="9"/>
  <c r="H186" i="9" s="1"/>
  <c r="I186" i="9" s="1"/>
  <c r="F185" i="9"/>
  <c r="H185" i="9" s="1"/>
  <c r="I185" i="9" s="1"/>
  <c r="F184" i="9"/>
  <c r="H184" i="9" s="1"/>
  <c r="L178" i="9"/>
  <c r="K178" i="9"/>
  <c r="J178" i="9"/>
  <c r="E178" i="9"/>
  <c r="D178" i="9"/>
  <c r="O177" i="9"/>
  <c r="N177" i="9"/>
  <c r="G177" i="9"/>
  <c r="F177" i="9"/>
  <c r="O176" i="9"/>
  <c r="N176" i="9"/>
  <c r="G176" i="9"/>
  <c r="F176" i="9"/>
  <c r="O175" i="9"/>
  <c r="N175" i="9"/>
  <c r="G175" i="9"/>
  <c r="F175" i="9"/>
  <c r="O174" i="9"/>
  <c r="N174" i="9"/>
  <c r="G174" i="9"/>
  <c r="F174" i="9"/>
  <c r="O173" i="9"/>
  <c r="N173" i="9"/>
  <c r="G173" i="9"/>
  <c r="F173" i="9"/>
  <c r="O172" i="9"/>
  <c r="N172" i="9"/>
  <c r="G172" i="9"/>
  <c r="F172" i="9"/>
  <c r="O171" i="9"/>
  <c r="N171" i="9"/>
  <c r="G171" i="9"/>
  <c r="F171" i="9"/>
  <c r="O170" i="9"/>
  <c r="N170" i="9"/>
  <c r="G170" i="9"/>
  <c r="F170" i="9"/>
  <c r="O169" i="9"/>
  <c r="N169" i="9"/>
  <c r="N178" i="9" s="1"/>
  <c r="G169" i="9"/>
  <c r="F169" i="9"/>
  <c r="F178" i="9" s="1"/>
  <c r="L161" i="9"/>
  <c r="K161" i="9"/>
  <c r="J161" i="9"/>
  <c r="G161" i="9"/>
  <c r="E161" i="9"/>
  <c r="D161" i="9"/>
  <c r="F160" i="9"/>
  <c r="H160" i="9" s="1"/>
  <c r="F159" i="9"/>
  <c r="H159" i="9" s="1"/>
  <c r="F158" i="9"/>
  <c r="H158" i="9" s="1"/>
  <c r="F157" i="9"/>
  <c r="H157" i="9" s="1"/>
  <c r="F156" i="9"/>
  <c r="H156" i="9" s="1"/>
  <c r="F155" i="9"/>
  <c r="H155" i="9" s="1"/>
  <c r="F154" i="9"/>
  <c r="H154" i="9" s="1"/>
  <c r="F153" i="9"/>
  <c r="H153" i="9" s="1"/>
  <c r="F152" i="9"/>
  <c r="H152" i="9" s="1"/>
  <c r="F151" i="9"/>
  <c r="H151" i="9" s="1"/>
  <c r="F150" i="9"/>
  <c r="H150" i="9" s="1"/>
  <c r="F149" i="9"/>
  <c r="H149" i="9" s="1"/>
  <c r="F148" i="9"/>
  <c r="H148" i="9" s="1"/>
  <c r="F147" i="9"/>
  <c r="H147" i="9" s="1"/>
  <c r="F146" i="9"/>
  <c r="H146" i="9" s="1"/>
  <c r="F145" i="9"/>
  <c r="H145" i="9" s="1"/>
  <c r="F144" i="9"/>
  <c r="H144" i="9" s="1"/>
  <c r="F143" i="9"/>
  <c r="H143" i="9" s="1"/>
  <c r="F142" i="9"/>
  <c r="H142" i="9" s="1"/>
  <c r="F141" i="9"/>
  <c r="H141" i="9" s="1"/>
  <c r="F140" i="9"/>
  <c r="H140" i="9" s="1"/>
  <c r="F139" i="9"/>
  <c r="H139" i="9" s="1"/>
  <c r="F138" i="9"/>
  <c r="H138" i="9" s="1"/>
  <c r="F137" i="9"/>
  <c r="H137" i="9" s="1"/>
  <c r="F136" i="9"/>
  <c r="H136" i="9" s="1"/>
  <c r="F135" i="9"/>
  <c r="H135" i="9" s="1"/>
  <c r="F134" i="9"/>
  <c r="H134" i="9" s="1"/>
  <c r="F133" i="9"/>
  <c r="H133" i="9" s="1"/>
  <c r="F132" i="9"/>
  <c r="H132" i="9" s="1"/>
  <c r="F131" i="9"/>
  <c r="H131" i="9" s="1"/>
  <c r="F130" i="9"/>
  <c r="H130" i="9" s="1"/>
  <c r="L124" i="9"/>
  <c r="K124" i="9"/>
  <c r="J124" i="9"/>
  <c r="E124" i="9"/>
  <c r="D124" i="9"/>
  <c r="O123" i="9"/>
  <c r="N123" i="9"/>
  <c r="G123" i="9"/>
  <c r="F123" i="9"/>
  <c r="O122" i="9"/>
  <c r="N122" i="9"/>
  <c r="G122" i="9"/>
  <c r="F122" i="9"/>
  <c r="O121" i="9"/>
  <c r="N121" i="9"/>
  <c r="G121" i="9"/>
  <c r="F121" i="9"/>
  <c r="O120" i="9"/>
  <c r="N120" i="9"/>
  <c r="G120" i="9"/>
  <c r="F120" i="9"/>
  <c r="O119" i="9"/>
  <c r="N119" i="9"/>
  <c r="G119" i="9"/>
  <c r="F119" i="9"/>
  <c r="O118" i="9"/>
  <c r="N118" i="9"/>
  <c r="G118" i="9"/>
  <c r="F118" i="9"/>
  <c r="O117" i="9"/>
  <c r="N117" i="9"/>
  <c r="G117" i="9"/>
  <c r="F117" i="9"/>
  <c r="O116" i="9"/>
  <c r="N116" i="9"/>
  <c r="G116" i="9"/>
  <c r="F116" i="9"/>
  <c r="O115" i="9"/>
  <c r="N115" i="9"/>
  <c r="N124" i="9" s="1"/>
  <c r="G115" i="9"/>
  <c r="F115" i="9"/>
  <c r="L107" i="9"/>
  <c r="K107" i="9"/>
  <c r="J107" i="9"/>
  <c r="G107" i="9"/>
  <c r="E107" i="9"/>
  <c r="D107" i="9"/>
  <c r="F106" i="9"/>
  <c r="H106" i="9" s="1"/>
  <c r="I106" i="9" s="1"/>
  <c r="F105" i="9"/>
  <c r="H105" i="9" s="1"/>
  <c r="I105" i="9" s="1"/>
  <c r="F104" i="9"/>
  <c r="H104" i="9" s="1"/>
  <c r="I104" i="9" s="1"/>
  <c r="F103" i="9"/>
  <c r="H103" i="9" s="1"/>
  <c r="I103" i="9" s="1"/>
  <c r="F102" i="9"/>
  <c r="H102" i="9" s="1"/>
  <c r="I102" i="9" s="1"/>
  <c r="F101" i="9"/>
  <c r="H101" i="9" s="1"/>
  <c r="I101" i="9" s="1"/>
  <c r="F100" i="9"/>
  <c r="H100" i="9" s="1"/>
  <c r="I100" i="9" s="1"/>
  <c r="F99" i="9"/>
  <c r="H99" i="9" s="1"/>
  <c r="I99" i="9" s="1"/>
  <c r="F98" i="9"/>
  <c r="H98" i="9" s="1"/>
  <c r="I98" i="9" s="1"/>
  <c r="F97" i="9"/>
  <c r="H97" i="9" s="1"/>
  <c r="I97" i="9" s="1"/>
  <c r="F96" i="9"/>
  <c r="H96" i="9" s="1"/>
  <c r="I96" i="9" s="1"/>
  <c r="F95" i="9"/>
  <c r="H95" i="9" s="1"/>
  <c r="I95" i="9" s="1"/>
  <c r="F94" i="9"/>
  <c r="H94" i="9" s="1"/>
  <c r="I94" i="9" s="1"/>
  <c r="F93" i="9"/>
  <c r="H93" i="9" s="1"/>
  <c r="I93" i="9" s="1"/>
  <c r="F92" i="9"/>
  <c r="H92" i="9" s="1"/>
  <c r="I92" i="9" s="1"/>
  <c r="F91" i="9"/>
  <c r="H91" i="9" s="1"/>
  <c r="I91" i="9" s="1"/>
  <c r="F90" i="9"/>
  <c r="H90" i="9" s="1"/>
  <c r="I90" i="9" s="1"/>
  <c r="F89" i="9"/>
  <c r="H89" i="9" s="1"/>
  <c r="I89" i="9" s="1"/>
  <c r="F88" i="9"/>
  <c r="H88" i="9" s="1"/>
  <c r="I88" i="9" s="1"/>
  <c r="F87" i="9"/>
  <c r="H87" i="9" s="1"/>
  <c r="I87" i="9" s="1"/>
  <c r="F86" i="9"/>
  <c r="H86" i="9" s="1"/>
  <c r="I86" i="9" s="1"/>
  <c r="F85" i="9"/>
  <c r="H85" i="9" s="1"/>
  <c r="I85" i="9" s="1"/>
  <c r="F84" i="9"/>
  <c r="H84" i="9" s="1"/>
  <c r="I84" i="9" s="1"/>
  <c r="F83" i="9"/>
  <c r="H83" i="9" s="1"/>
  <c r="I83" i="9" s="1"/>
  <c r="F82" i="9"/>
  <c r="H82" i="9" s="1"/>
  <c r="I82" i="9" s="1"/>
  <c r="F81" i="9"/>
  <c r="H81" i="9" s="1"/>
  <c r="I81" i="9" s="1"/>
  <c r="F80" i="9"/>
  <c r="H80" i="9" s="1"/>
  <c r="I80" i="9" s="1"/>
  <c r="F79" i="9"/>
  <c r="H79" i="9" s="1"/>
  <c r="I79" i="9" s="1"/>
  <c r="F78" i="9"/>
  <c r="H78" i="9" s="1"/>
  <c r="I78" i="9" s="1"/>
  <c r="F77" i="9"/>
  <c r="H77" i="9" s="1"/>
  <c r="I77" i="9" s="1"/>
  <c r="F76" i="9"/>
  <c r="N70" i="9"/>
  <c r="K70" i="9"/>
  <c r="J70" i="9"/>
  <c r="G70" i="9"/>
  <c r="E70" i="9"/>
  <c r="D70" i="9"/>
  <c r="M69" i="9"/>
  <c r="F69" i="9"/>
  <c r="H69" i="9" s="1"/>
  <c r="I69" i="9" s="1"/>
  <c r="M68" i="9"/>
  <c r="F68" i="9"/>
  <c r="H68" i="9" s="1"/>
  <c r="M67" i="9"/>
  <c r="F67" i="9"/>
  <c r="H67" i="9" s="1"/>
  <c r="I67" i="9" s="1"/>
  <c r="M66" i="9"/>
  <c r="F66" i="9"/>
  <c r="H66" i="9" s="1"/>
  <c r="M65" i="9"/>
  <c r="F65" i="9"/>
  <c r="H65" i="9" s="1"/>
  <c r="I65" i="9" s="1"/>
  <c r="M64" i="9"/>
  <c r="F64" i="9"/>
  <c r="H64" i="9" s="1"/>
  <c r="M63" i="9"/>
  <c r="F63" i="9"/>
  <c r="H63" i="9" s="1"/>
  <c r="I63" i="9" s="1"/>
  <c r="M62" i="9"/>
  <c r="F62" i="9"/>
  <c r="H62" i="9" s="1"/>
  <c r="M61" i="9"/>
  <c r="F61" i="9"/>
  <c r="H61" i="9" s="1"/>
  <c r="I61" i="9" s="1"/>
  <c r="L53" i="9"/>
  <c r="K53" i="9"/>
  <c r="J53" i="9"/>
  <c r="G53" i="9"/>
  <c r="E53" i="9"/>
  <c r="D53" i="9"/>
  <c r="F52" i="9"/>
  <c r="H52" i="9" s="1"/>
  <c r="I52" i="9" s="1"/>
  <c r="F51" i="9"/>
  <c r="H51" i="9" s="1"/>
  <c r="I51" i="9" s="1"/>
  <c r="F50" i="9"/>
  <c r="H50" i="9" s="1"/>
  <c r="I50" i="9" s="1"/>
  <c r="F49" i="9"/>
  <c r="H49" i="9" s="1"/>
  <c r="I49" i="9" s="1"/>
  <c r="F48" i="9"/>
  <c r="H48" i="9" s="1"/>
  <c r="I48" i="9" s="1"/>
  <c r="F47" i="9"/>
  <c r="H47" i="9" s="1"/>
  <c r="I47" i="9" s="1"/>
  <c r="F46" i="9"/>
  <c r="H46" i="9" s="1"/>
  <c r="I46" i="9" s="1"/>
  <c r="F45" i="9"/>
  <c r="H45" i="9" s="1"/>
  <c r="I45" i="9" s="1"/>
  <c r="F44" i="9"/>
  <c r="H44" i="9" s="1"/>
  <c r="I44" i="9" s="1"/>
  <c r="F43" i="9"/>
  <c r="H43" i="9" s="1"/>
  <c r="I43" i="9" s="1"/>
  <c r="F42" i="9"/>
  <c r="H42" i="9" s="1"/>
  <c r="I42" i="9" s="1"/>
  <c r="F41" i="9"/>
  <c r="H41" i="9" s="1"/>
  <c r="I41" i="9" s="1"/>
  <c r="H40" i="9"/>
  <c r="I40" i="9" s="1"/>
  <c r="F40" i="9"/>
  <c r="F39" i="9"/>
  <c r="H39" i="9" s="1"/>
  <c r="I39" i="9" s="1"/>
  <c r="F38" i="9"/>
  <c r="H38" i="9" s="1"/>
  <c r="I38" i="9" s="1"/>
  <c r="F37" i="9"/>
  <c r="H37" i="9" s="1"/>
  <c r="I37" i="9" s="1"/>
  <c r="F36" i="9"/>
  <c r="H36" i="9" s="1"/>
  <c r="I36" i="9" s="1"/>
  <c r="F35" i="9"/>
  <c r="H35" i="9" s="1"/>
  <c r="I35" i="9" s="1"/>
  <c r="F34" i="9"/>
  <c r="H34" i="9" s="1"/>
  <c r="I34" i="9" s="1"/>
  <c r="F33" i="9"/>
  <c r="H33" i="9" s="1"/>
  <c r="I33" i="9" s="1"/>
  <c r="F32" i="9"/>
  <c r="H32" i="9" s="1"/>
  <c r="I32" i="9" s="1"/>
  <c r="F31" i="9"/>
  <c r="H31" i="9" s="1"/>
  <c r="I31" i="9" s="1"/>
  <c r="F30" i="9"/>
  <c r="H30" i="9" s="1"/>
  <c r="I30" i="9" s="1"/>
  <c r="F29" i="9"/>
  <c r="H29" i="9" s="1"/>
  <c r="I29" i="9" s="1"/>
  <c r="F28" i="9"/>
  <c r="H28" i="9" s="1"/>
  <c r="I28" i="9" s="1"/>
  <c r="F27" i="9"/>
  <c r="H27" i="9" s="1"/>
  <c r="I27" i="9" s="1"/>
  <c r="F26" i="9"/>
  <c r="H26" i="9" s="1"/>
  <c r="I26" i="9" s="1"/>
  <c r="F25" i="9"/>
  <c r="H25" i="9" s="1"/>
  <c r="I25" i="9" s="1"/>
  <c r="F24" i="9"/>
  <c r="H24" i="9" s="1"/>
  <c r="I24" i="9" s="1"/>
  <c r="F23" i="9"/>
  <c r="H23" i="9" s="1"/>
  <c r="I23" i="9" s="1"/>
  <c r="F22" i="9"/>
  <c r="O16" i="9"/>
  <c r="L16" i="9"/>
  <c r="K16" i="9"/>
  <c r="J16" i="9"/>
  <c r="G16" i="9"/>
  <c r="E16" i="9"/>
  <c r="D16" i="9"/>
  <c r="N15" i="9"/>
  <c r="F15" i="9"/>
  <c r="H15" i="9" s="1"/>
  <c r="I15" i="9" s="1"/>
  <c r="N14" i="9"/>
  <c r="F14" i="9"/>
  <c r="H14" i="9" s="1"/>
  <c r="N13" i="9"/>
  <c r="F13" i="9"/>
  <c r="H13" i="9" s="1"/>
  <c r="I13" i="9" s="1"/>
  <c r="N12" i="9"/>
  <c r="F12" i="9"/>
  <c r="H12" i="9" s="1"/>
  <c r="N11" i="9"/>
  <c r="F11" i="9"/>
  <c r="H11" i="9" s="1"/>
  <c r="I11" i="9" s="1"/>
  <c r="N10" i="9"/>
  <c r="F10" i="9"/>
  <c r="H10" i="9" s="1"/>
  <c r="N9" i="9"/>
  <c r="F9" i="9"/>
  <c r="H9" i="9" s="1"/>
  <c r="I9" i="9" s="1"/>
  <c r="N8" i="9"/>
  <c r="F8" i="9"/>
  <c r="H8" i="9" s="1"/>
  <c r="N7" i="9"/>
  <c r="F7" i="9"/>
  <c r="H7" i="9" s="1"/>
  <c r="I7" i="9" s="1"/>
  <c r="N281" i="9" l="1"/>
  <c r="N334" i="9"/>
  <c r="O231" i="9"/>
  <c r="F281" i="9"/>
  <c r="H230" i="9"/>
  <c r="G386" i="9"/>
  <c r="H80" i="1"/>
  <c r="J80" i="1" s="1"/>
  <c r="J77" i="1"/>
  <c r="F53" i="9"/>
  <c r="H170" i="9"/>
  <c r="I170" i="9" s="1"/>
  <c r="M170" i="9" s="1"/>
  <c r="H171" i="9"/>
  <c r="I171" i="9" s="1"/>
  <c r="M171" i="9" s="1"/>
  <c r="H173" i="9"/>
  <c r="I173" i="9" s="1"/>
  <c r="M173" i="9" s="1"/>
  <c r="H174" i="9"/>
  <c r="H175" i="9"/>
  <c r="H177" i="9"/>
  <c r="I177" i="9" s="1"/>
  <c r="M177" i="9" s="1"/>
  <c r="F438" i="9"/>
  <c r="H327" i="9"/>
  <c r="H328" i="9"/>
  <c r="I328" i="9" s="1"/>
  <c r="M328" i="9" s="1"/>
  <c r="H329" i="9"/>
  <c r="I329" i="9" s="1"/>
  <c r="M329" i="9" s="1"/>
  <c r="H330" i="9"/>
  <c r="I330" i="9" s="1"/>
  <c r="M330" i="9" s="1"/>
  <c r="H331" i="9"/>
  <c r="H332" i="9"/>
  <c r="H333" i="9"/>
  <c r="I333" i="9" s="1"/>
  <c r="M333" i="9" s="1"/>
  <c r="G124" i="9"/>
  <c r="H22" i="9"/>
  <c r="H431" i="9"/>
  <c r="I431" i="9" s="1"/>
  <c r="M431" i="9" s="1"/>
  <c r="H432" i="9"/>
  <c r="I432" i="9" s="1"/>
  <c r="M432" i="9" s="1"/>
  <c r="H433" i="9"/>
  <c r="I433" i="9" s="1"/>
  <c r="M433" i="9" s="1"/>
  <c r="H434" i="9"/>
  <c r="H435" i="9"/>
  <c r="I435" i="9" s="1"/>
  <c r="M435" i="9" s="1"/>
  <c r="H436" i="9"/>
  <c r="H437" i="9"/>
  <c r="I437" i="9" s="1"/>
  <c r="M437" i="9" s="1"/>
  <c r="H53" i="9"/>
  <c r="H115" i="9"/>
  <c r="I115" i="9" s="1"/>
  <c r="M115" i="9" s="1"/>
  <c r="F124" i="9"/>
  <c r="H117" i="9"/>
  <c r="I117" i="9" s="1"/>
  <c r="M117" i="9" s="1"/>
  <c r="H118" i="9"/>
  <c r="H120" i="9"/>
  <c r="H121" i="9"/>
  <c r="I121" i="9" s="1"/>
  <c r="M121" i="9" s="1"/>
  <c r="H122" i="9"/>
  <c r="I122" i="9" s="1"/>
  <c r="M122" i="9" s="1"/>
  <c r="O281" i="9"/>
  <c r="F317" i="9"/>
  <c r="F107" i="9"/>
  <c r="F265" i="9"/>
  <c r="I187" i="9"/>
  <c r="M187" i="9" s="1"/>
  <c r="I195" i="9"/>
  <c r="M195" i="9" s="1"/>
  <c r="I191" i="9"/>
  <c r="M191" i="9" s="1"/>
  <c r="I199" i="9"/>
  <c r="M199" i="9" s="1"/>
  <c r="F422" i="9"/>
  <c r="N16" i="9"/>
  <c r="N17" i="9" s="1"/>
  <c r="M70" i="9"/>
  <c r="H76" i="9"/>
  <c r="H107" i="9" s="1"/>
  <c r="O178" i="9"/>
  <c r="M189" i="9"/>
  <c r="M197" i="9"/>
  <c r="H274" i="9"/>
  <c r="I274" i="9" s="1"/>
  <c r="M274" i="9" s="1"/>
  <c r="H275" i="9"/>
  <c r="I275" i="9" s="1"/>
  <c r="M275" i="9" s="1"/>
  <c r="H276" i="9"/>
  <c r="I276" i="9" s="1"/>
  <c r="M276" i="9" s="1"/>
  <c r="H277" i="9"/>
  <c r="I277" i="9" s="1"/>
  <c r="M277" i="9" s="1"/>
  <c r="H278" i="9"/>
  <c r="H279" i="9"/>
  <c r="I279" i="9" s="1"/>
  <c r="M279" i="9" s="1"/>
  <c r="H280" i="9"/>
  <c r="I280" i="9" s="1"/>
  <c r="M280" i="9" s="1"/>
  <c r="F370" i="9"/>
  <c r="N386" i="9"/>
  <c r="F475" i="9"/>
  <c r="N438" i="9"/>
  <c r="G178" i="9"/>
  <c r="F215" i="9"/>
  <c r="M185" i="9"/>
  <c r="M193" i="9"/>
  <c r="G231" i="9"/>
  <c r="H287" i="9"/>
  <c r="H317" i="9" s="1"/>
  <c r="O334" i="9"/>
  <c r="H380" i="9"/>
  <c r="I380" i="9" s="1"/>
  <c r="M380" i="9" s="1"/>
  <c r="H381" i="9"/>
  <c r="I381" i="9" s="1"/>
  <c r="M381" i="9" s="1"/>
  <c r="H382" i="9"/>
  <c r="I382" i="9" s="1"/>
  <c r="M382" i="9" s="1"/>
  <c r="H384" i="9"/>
  <c r="I384" i="9" s="1"/>
  <c r="M384" i="9" s="1"/>
  <c r="H385" i="9"/>
  <c r="I385" i="9" s="1"/>
  <c r="M385" i="9" s="1"/>
  <c r="H78" i="1"/>
  <c r="J78" i="1" s="1"/>
  <c r="E502" i="9"/>
  <c r="AC502" i="9" s="1"/>
  <c r="Y507" i="9"/>
  <c r="U502" i="9"/>
  <c r="P510" i="9"/>
  <c r="W502" i="9"/>
  <c r="I10" i="9"/>
  <c r="M10" i="9" s="1"/>
  <c r="I14" i="9"/>
  <c r="M14" i="9" s="1"/>
  <c r="I64" i="9"/>
  <c r="L64" i="9" s="1"/>
  <c r="I68" i="9"/>
  <c r="L68" i="9" s="1"/>
  <c r="I8" i="9"/>
  <c r="M8" i="9" s="1"/>
  <c r="I12" i="9"/>
  <c r="M12" i="9" s="1"/>
  <c r="I62" i="9"/>
  <c r="L62" i="9" s="1"/>
  <c r="I66" i="9"/>
  <c r="L66" i="9" s="1"/>
  <c r="I118" i="9"/>
  <c r="M118" i="9" s="1"/>
  <c r="I120" i="9"/>
  <c r="M120" i="9" s="1"/>
  <c r="I175" i="9"/>
  <c r="M175" i="9" s="1"/>
  <c r="H215" i="9"/>
  <c r="I184" i="9"/>
  <c r="M184" i="9" s="1"/>
  <c r="I202" i="9"/>
  <c r="M202" i="9" s="1"/>
  <c r="I204" i="9"/>
  <c r="M204" i="9" s="1"/>
  <c r="I206" i="9"/>
  <c r="M206" i="9" s="1"/>
  <c r="I208" i="9"/>
  <c r="M208" i="9" s="1"/>
  <c r="I210" i="9"/>
  <c r="M210" i="9" s="1"/>
  <c r="I212" i="9"/>
  <c r="M212" i="9" s="1"/>
  <c r="I214" i="9"/>
  <c r="M214" i="9" s="1"/>
  <c r="I278" i="9"/>
  <c r="M278" i="9" s="1"/>
  <c r="I201" i="9"/>
  <c r="M201" i="9" s="1"/>
  <c r="I203" i="9"/>
  <c r="M203" i="9" s="1"/>
  <c r="I205" i="9"/>
  <c r="M205" i="9" s="1"/>
  <c r="I207" i="9"/>
  <c r="M207" i="9" s="1"/>
  <c r="I209" i="9"/>
  <c r="M209" i="9" s="1"/>
  <c r="I211" i="9"/>
  <c r="M211" i="9" s="1"/>
  <c r="I213" i="9"/>
  <c r="M213" i="9" s="1"/>
  <c r="H231" i="9"/>
  <c r="I222" i="9"/>
  <c r="I223" i="9"/>
  <c r="M223" i="9" s="1"/>
  <c r="I224" i="9"/>
  <c r="M224" i="9" s="1"/>
  <c r="I225" i="9"/>
  <c r="M225" i="9" s="1"/>
  <c r="I226" i="9"/>
  <c r="M226" i="9" s="1"/>
  <c r="I227" i="9"/>
  <c r="M227" i="9" s="1"/>
  <c r="I228" i="9"/>
  <c r="M228" i="9" s="1"/>
  <c r="I229" i="9"/>
  <c r="M229" i="9" s="1"/>
  <c r="I230" i="9"/>
  <c r="M230" i="9" s="1"/>
  <c r="I327" i="9"/>
  <c r="M327" i="9" s="1"/>
  <c r="I331" i="9"/>
  <c r="M331" i="9" s="1"/>
  <c r="I332" i="9"/>
  <c r="M332" i="9" s="1"/>
  <c r="M7" i="9"/>
  <c r="M9" i="9"/>
  <c r="M11" i="9"/>
  <c r="M13" i="9"/>
  <c r="M15" i="9"/>
  <c r="F16" i="9"/>
  <c r="H16" i="9"/>
  <c r="M23" i="9"/>
  <c r="M24" i="9"/>
  <c r="M25" i="9"/>
  <c r="M26" i="9"/>
  <c r="M27" i="9"/>
  <c r="M28" i="9"/>
  <c r="M29" i="9"/>
  <c r="M30" i="9"/>
  <c r="M31" i="9"/>
  <c r="M32" i="9"/>
  <c r="M33" i="9"/>
  <c r="M34" i="9"/>
  <c r="M35" i="9"/>
  <c r="M36" i="9"/>
  <c r="M37" i="9"/>
  <c r="M38" i="9"/>
  <c r="M39" i="9"/>
  <c r="M40" i="9"/>
  <c r="M41" i="9"/>
  <c r="M42" i="9"/>
  <c r="M43" i="9"/>
  <c r="M44" i="9"/>
  <c r="M45" i="9"/>
  <c r="M46" i="9"/>
  <c r="M47" i="9"/>
  <c r="M48" i="9"/>
  <c r="M49" i="9"/>
  <c r="M50" i="9"/>
  <c r="M51" i="9"/>
  <c r="M52" i="9"/>
  <c r="L61" i="9"/>
  <c r="L63" i="9"/>
  <c r="L65" i="9"/>
  <c r="L67" i="9"/>
  <c r="L69" i="9"/>
  <c r="F509" i="9"/>
  <c r="F70" i="9"/>
  <c r="H70" i="9"/>
  <c r="M77" i="9"/>
  <c r="M78" i="9"/>
  <c r="M79" i="9"/>
  <c r="M80" i="9"/>
  <c r="M81" i="9"/>
  <c r="M82" i="9"/>
  <c r="M83" i="9"/>
  <c r="M84" i="9"/>
  <c r="M85" i="9"/>
  <c r="M86" i="9"/>
  <c r="M87" i="9"/>
  <c r="M88" i="9"/>
  <c r="M89" i="9"/>
  <c r="M90" i="9"/>
  <c r="M91" i="9"/>
  <c r="M92" i="9"/>
  <c r="M93" i="9"/>
  <c r="M94" i="9"/>
  <c r="M95" i="9"/>
  <c r="M96" i="9"/>
  <c r="M97" i="9"/>
  <c r="M98" i="9"/>
  <c r="M99" i="9"/>
  <c r="M100" i="9"/>
  <c r="M101" i="9"/>
  <c r="M102" i="9"/>
  <c r="M103" i="9"/>
  <c r="M104" i="9"/>
  <c r="M105" i="9"/>
  <c r="M106" i="9"/>
  <c r="H116" i="9"/>
  <c r="H509" i="9"/>
  <c r="F161" i="9"/>
  <c r="H161" i="9"/>
  <c r="H169" i="9"/>
  <c r="I174" i="9"/>
  <c r="M174" i="9" s="1"/>
  <c r="I22" i="9"/>
  <c r="I53" i="9" s="1"/>
  <c r="O124" i="9"/>
  <c r="H119" i="9"/>
  <c r="H123" i="9"/>
  <c r="I130" i="9"/>
  <c r="M130" i="9" s="1"/>
  <c r="I131" i="9"/>
  <c r="M131" i="9" s="1"/>
  <c r="I132" i="9"/>
  <c r="M132" i="9" s="1"/>
  <c r="I133" i="9"/>
  <c r="M133" i="9" s="1"/>
  <c r="I134" i="9"/>
  <c r="M134" i="9" s="1"/>
  <c r="I135" i="9"/>
  <c r="M135" i="9" s="1"/>
  <c r="I136" i="9"/>
  <c r="M136" i="9" s="1"/>
  <c r="I137" i="9"/>
  <c r="M137" i="9" s="1"/>
  <c r="I138" i="9"/>
  <c r="M138" i="9" s="1"/>
  <c r="I139" i="9"/>
  <c r="M139" i="9" s="1"/>
  <c r="I140" i="9"/>
  <c r="M140" i="9" s="1"/>
  <c r="I141" i="9"/>
  <c r="M141" i="9" s="1"/>
  <c r="I142" i="9"/>
  <c r="M142" i="9" s="1"/>
  <c r="I143" i="9"/>
  <c r="M143" i="9" s="1"/>
  <c r="I144" i="9"/>
  <c r="M144" i="9" s="1"/>
  <c r="I145" i="9"/>
  <c r="M145" i="9" s="1"/>
  <c r="I146" i="9"/>
  <c r="M146" i="9" s="1"/>
  <c r="I147" i="9"/>
  <c r="M147" i="9" s="1"/>
  <c r="I148" i="9"/>
  <c r="M148" i="9" s="1"/>
  <c r="I149" i="9"/>
  <c r="M149" i="9" s="1"/>
  <c r="I150" i="9"/>
  <c r="M150" i="9" s="1"/>
  <c r="I151" i="9"/>
  <c r="M151" i="9" s="1"/>
  <c r="I152" i="9"/>
  <c r="M152" i="9" s="1"/>
  <c r="I153" i="9"/>
  <c r="M153" i="9" s="1"/>
  <c r="I154" i="9"/>
  <c r="M154" i="9" s="1"/>
  <c r="I155" i="9"/>
  <c r="M155" i="9" s="1"/>
  <c r="I156" i="9"/>
  <c r="M156" i="9" s="1"/>
  <c r="I157" i="9"/>
  <c r="M157" i="9" s="1"/>
  <c r="I158" i="9"/>
  <c r="M158" i="9" s="1"/>
  <c r="I159" i="9"/>
  <c r="M159" i="9" s="1"/>
  <c r="I160" i="9"/>
  <c r="M160" i="9" s="1"/>
  <c r="H172" i="9"/>
  <c r="H176" i="9"/>
  <c r="M186" i="9"/>
  <c r="M188" i="9"/>
  <c r="M190" i="9"/>
  <c r="M192" i="9"/>
  <c r="M194" i="9"/>
  <c r="M196" i="9"/>
  <c r="M198" i="9"/>
  <c r="M200" i="9"/>
  <c r="I393" i="9"/>
  <c r="M393" i="9" s="1"/>
  <c r="I395" i="9"/>
  <c r="M395" i="9" s="1"/>
  <c r="I397" i="9"/>
  <c r="M397" i="9" s="1"/>
  <c r="I399" i="9"/>
  <c r="M399" i="9" s="1"/>
  <c r="I401" i="9"/>
  <c r="M401" i="9" s="1"/>
  <c r="I403" i="9"/>
  <c r="M403" i="9" s="1"/>
  <c r="I405" i="9"/>
  <c r="M405" i="9" s="1"/>
  <c r="I407" i="9"/>
  <c r="M407" i="9" s="1"/>
  <c r="I409" i="9"/>
  <c r="M409" i="9" s="1"/>
  <c r="I411" i="9"/>
  <c r="M411" i="9" s="1"/>
  <c r="I413" i="9"/>
  <c r="M413" i="9" s="1"/>
  <c r="I415" i="9"/>
  <c r="M415" i="9" s="1"/>
  <c r="I417" i="9"/>
  <c r="M417" i="9" s="1"/>
  <c r="I419" i="9"/>
  <c r="M419" i="9" s="1"/>
  <c r="I421" i="9"/>
  <c r="M421" i="9" s="1"/>
  <c r="I445" i="9"/>
  <c r="M445" i="9" s="1"/>
  <c r="I447" i="9"/>
  <c r="M447" i="9" s="1"/>
  <c r="I449" i="9"/>
  <c r="M449" i="9" s="1"/>
  <c r="I451" i="9"/>
  <c r="M451" i="9" s="1"/>
  <c r="I453" i="9"/>
  <c r="M453" i="9" s="1"/>
  <c r="I455" i="9"/>
  <c r="M455" i="9" s="1"/>
  <c r="I457" i="9"/>
  <c r="M457" i="9" s="1"/>
  <c r="I459" i="9"/>
  <c r="M459" i="9" s="1"/>
  <c r="I461" i="9"/>
  <c r="M461" i="9" s="1"/>
  <c r="I463" i="9"/>
  <c r="M463" i="9" s="1"/>
  <c r="I465" i="9"/>
  <c r="M465" i="9" s="1"/>
  <c r="I467" i="9"/>
  <c r="M467" i="9" s="1"/>
  <c r="I469" i="9"/>
  <c r="M469" i="9" s="1"/>
  <c r="I471" i="9"/>
  <c r="M471" i="9" s="1"/>
  <c r="I473" i="9"/>
  <c r="M473" i="9" s="1"/>
  <c r="L509" i="9"/>
  <c r="F231" i="9"/>
  <c r="I237" i="9"/>
  <c r="I238" i="9"/>
  <c r="M238" i="9" s="1"/>
  <c r="I239" i="9"/>
  <c r="M239" i="9" s="1"/>
  <c r="I240" i="9"/>
  <c r="M240" i="9" s="1"/>
  <c r="I241" i="9"/>
  <c r="M241" i="9" s="1"/>
  <c r="I242" i="9"/>
  <c r="M242" i="9" s="1"/>
  <c r="I243" i="9"/>
  <c r="M243" i="9" s="1"/>
  <c r="I244" i="9"/>
  <c r="M244" i="9" s="1"/>
  <c r="I245" i="9"/>
  <c r="M245" i="9" s="1"/>
  <c r="I246" i="9"/>
  <c r="M246" i="9" s="1"/>
  <c r="I247" i="9"/>
  <c r="M247" i="9" s="1"/>
  <c r="I248" i="9"/>
  <c r="M248" i="9" s="1"/>
  <c r="I249" i="9"/>
  <c r="M249" i="9" s="1"/>
  <c r="I250" i="9"/>
  <c r="M250" i="9" s="1"/>
  <c r="I251" i="9"/>
  <c r="M251" i="9" s="1"/>
  <c r="I252" i="9"/>
  <c r="M252" i="9" s="1"/>
  <c r="I253" i="9"/>
  <c r="M253" i="9" s="1"/>
  <c r="I254" i="9"/>
  <c r="M254" i="9" s="1"/>
  <c r="I255" i="9"/>
  <c r="M255" i="9" s="1"/>
  <c r="I256" i="9"/>
  <c r="M256" i="9" s="1"/>
  <c r="I257" i="9"/>
  <c r="M257" i="9" s="1"/>
  <c r="I258" i="9"/>
  <c r="M258" i="9" s="1"/>
  <c r="I259" i="9"/>
  <c r="M259" i="9" s="1"/>
  <c r="I260" i="9"/>
  <c r="M260" i="9" s="1"/>
  <c r="I261" i="9"/>
  <c r="M261" i="9" s="1"/>
  <c r="I262" i="9"/>
  <c r="M262" i="9" s="1"/>
  <c r="I263" i="9"/>
  <c r="M263" i="9" s="1"/>
  <c r="I264" i="9"/>
  <c r="M264" i="9" s="1"/>
  <c r="H265" i="9"/>
  <c r="H273" i="9"/>
  <c r="I287" i="9"/>
  <c r="M287" i="9" s="1"/>
  <c r="I288" i="9"/>
  <c r="M288" i="9" s="1"/>
  <c r="I289" i="9"/>
  <c r="M289" i="9" s="1"/>
  <c r="I290" i="9"/>
  <c r="M290" i="9" s="1"/>
  <c r="I291" i="9"/>
  <c r="M291" i="9" s="1"/>
  <c r="I292" i="9"/>
  <c r="M292" i="9" s="1"/>
  <c r="I293" i="9"/>
  <c r="M293" i="9" s="1"/>
  <c r="I294" i="9"/>
  <c r="M294" i="9" s="1"/>
  <c r="I295" i="9"/>
  <c r="M295" i="9" s="1"/>
  <c r="I296" i="9"/>
  <c r="M296" i="9" s="1"/>
  <c r="I297" i="9"/>
  <c r="M297" i="9" s="1"/>
  <c r="I298" i="9"/>
  <c r="M298" i="9" s="1"/>
  <c r="I299" i="9"/>
  <c r="M299" i="9" s="1"/>
  <c r="I300" i="9"/>
  <c r="M300" i="9" s="1"/>
  <c r="I301" i="9"/>
  <c r="M301" i="9" s="1"/>
  <c r="I302" i="9"/>
  <c r="M302" i="9" s="1"/>
  <c r="I303" i="9"/>
  <c r="M303" i="9" s="1"/>
  <c r="I304" i="9"/>
  <c r="M304" i="9" s="1"/>
  <c r="I305" i="9"/>
  <c r="M305" i="9" s="1"/>
  <c r="I306" i="9"/>
  <c r="M306" i="9" s="1"/>
  <c r="I307" i="9"/>
  <c r="M307" i="9" s="1"/>
  <c r="I308" i="9"/>
  <c r="M308" i="9" s="1"/>
  <c r="I309" i="9"/>
  <c r="M309" i="9" s="1"/>
  <c r="I310" i="9"/>
  <c r="M310" i="9" s="1"/>
  <c r="I311" i="9"/>
  <c r="M311" i="9" s="1"/>
  <c r="I312" i="9"/>
  <c r="M312" i="9" s="1"/>
  <c r="I313" i="9"/>
  <c r="M313" i="9" s="1"/>
  <c r="I314" i="9"/>
  <c r="M314" i="9" s="1"/>
  <c r="I315" i="9"/>
  <c r="M315" i="9" s="1"/>
  <c r="I316" i="9"/>
  <c r="M316" i="9" s="1"/>
  <c r="H326" i="9"/>
  <c r="I340" i="9"/>
  <c r="I341" i="9"/>
  <c r="M341" i="9" s="1"/>
  <c r="I342" i="9"/>
  <c r="M342" i="9" s="1"/>
  <c r="I343" i="9"/>
  <c r="M343" i="9" s="1"/>
  <c r="I344" i="9"/>
  <c r="M344" i="9" s="1"/>
  <c r="I345" i="9"/>
  <c r="M345" i="9" s="1"/>
  <c r="I346" i="9"/>
  <c r="M346" i="9" s="1"/>
  <c r="I347" i="9"/>
  <c r="M347" i="9" s="1"/>
  <c r="I348" i="9"/>
  <c r="M348" i="9" s="1"/>
  <c r="M349" i="9"/>
  <c r="M350" i="9"/>
  <c r="M351" i="9"/>
  <c r="M352" i="9"/>
  <c r="M353" i="9"/>
  <c r="M354" i="9"/>
  <c r="M355" i="9"/>
  <c r="M356" i="9"/>
  <c r="M357" i="9"/>
  <c r="M358" i="9"/>
  <c r="M359" i="9"/>
  <c r="M360" i="9"/>
  <c r="M361" i="9"/>
  <c r="M362" i="9"/>
  <c r="M363" i="9"/>
  <c r="M364" i="9"/>
  <c r="M365" i="9"/>
  <c r="M366" i="9"/>
  <c r="M367" i="9"/>
  <c r="M368" i="9"/>
  <c r="M369" i="9"/>
  <c r="H370" i="9"/>
  <c r="F386" i="9"/>
  <c r="H378" i="9"/>
  <c r="H379" i="9"/>
  <c r="H383" i="9"/>
  <c r="I394" i="9"/>
  <c r="M394" i="9" s="1"/>
  <c r="I396" i="9"/>
  <c r="M396" i="9" s="1"/>
  <c r="I398" i="9"/>
  <c r="M398" i="9" s="1"/>
  <c r="I400" i="9"/>
  <c r="M400" i="9" s="1"/>
  <c r="I402" i="9"/>
  <c r="M402" i="9" s="1"/>
  <c r="I404" i="9"/>
  <c r="M404" i="9" s="1"/>
  <c r="I406" i="9"/>
  <c r="M406" i="9" s="1"/>
  <c r="I408" i="9"/>
  <c r="M408" i="9" s="1"/>
  <c r="I410" i="9"/>
  <c r="M410" i="9" s="1"/>
  <c r="I412" i="9"/>
  <c r="M412" i="9" s="1"/>
  <c r="I414" i="9"/>
  <c r="M414" i="9" s="1"/>
  <c r="I416" i="9"/>
  <c r="M416" i="9" s="1"/>
  <c r="I418" i="9"/>
  <c r="M418" i="9" s="1"/>
  <c r="I420" i="9"/>
  <c r="M420" i="9" s="1"/>
  <c r="AA506" i="9"/>
  <c r="I434" i="9"/>
  <c r="M434" i="9" s="1"/>
  <c r="I444" i="9"/>
  <c r="M444" i="9" s="1"/>
  <c r="I446" i="9"/>
  <c r="M446" i="9" s="1"/>
  <c r="I448" i="9"/>
  <c r="M448" i="9" s="1"/>
  <c r="I450" i="9"/>
  <c r="M450" i="9" s="1"/>
  <c r="I452" i="9"/>
  <c r="M452" i="9" s="1"/>
  <c r="I454" i="9"/>
  <c r="M454" i="9" s="1"/>
  <c r="I456" i="9"/>
  <c r="M456" i="9" s="1"/>
  <c r="I458" i="9"/>
  <c r="M458" i="9" s="1"/>
  <c r="I460" i="9"/>
  <c r="M460" i="9" s="1"/>
  <c r="I462" i="9"/>
  <c r="M462" i="9" s="1"/>
  <c r="I464" i="9"/>
  <c r="M464" i="9" s="1"/>
  <c r="I466" i="9"/>
  <c r="M466" i="9" s="1"/>
  <c r="I468" i="9"/>
  <c r="M468" i="9" s="1"/>
  <c r="I470" i="9"/>
  <c r="M470" i="9" s="1"/>
  <c r="I472" i="9"/>
  <c r="M472" i="9" s="1"/>
  <c r="I474" i="9"/>
  <c r="M474" i="9" s="1"/>
  <c r="J509" i="9"/>
  <c r="H392" i="9"/>
  <c r="H443" i="9"/>
  <c r="H430" i="9"/>
  <c r="I76" i="9" l="1"/>
  <c r="I107" i="9" s="1"/>
  <c r="I16" i="9"/>
  <c r="I436" i="9"/>
  <c r="M436" i="9" s="1"/>
  <c r="M76" i="9"/>
  <c r="M107" i="9" s="1"/>
  <c r="M22" i="9"/>
  <c r="M53" i="9" s="1"/>
  <c r="H438" i="9"/>
  <c r="I430" i="9"/>
  <c r="H422" i="9"/>
  <c r="I392" i="9"/>
  <c r="I422" i="9" s="1"/>
  <c r="I379" i="9"/>
  <c r="M379" i="9" s="1"/>
  <c r="I326" i="9"/>
  <c r="I334" i="9" s="1"/>
  <c r="H334" i="9"/>
  <c r="I273" i="9"/>
  <c r="I281" i="9" s="1"/>
  <c r="H281" i="9"/>
  <c r="I172" i="9"/>
  <c r="M172" i="9" s="1"/>
  <c r="I123" i="9"/>
  <c r="M123" i="9" s="1"/>
  <c r="H475" i="9"/>
  <c r="I443" i="9"/>
  <c r="I475" i="9" s="1"/>
  <c r="I383" i="9"/>
  <c r="M383" i="9" s="1"/>
  <c r="H386" i="9"/>
  <c r="I378" i="9"/>
  <c r="M378" i="9" s="1"/>
  <c r="I176" i="9"/>
  <c r="M176" i="9" s="1"/>
  <c r="I119" i="9"/>
  <c r="M119" i="9" s="1"/>
  <c r="H178" i="9"/>
  <c r="I169" i="9"/>
  <c r="I116" i="9"/>
  <c r="M116" i="9" s="1"/>
  <c r="M215" i="9"/>
  <c r="M317" i="9"/>
  <c r="M161" i="9"/>
  <c r="I231" i="9"/>
  <c r="M222" i="9"/>
  <c r="M231" i="9" s="1"/>
  <c r="AC506" i="9"/>
  <c r="I370" i="9"/>
  <c r="I317" i="9"/>
  <c r="I265" i="9"/>
  <c r="M340" i="9"/>
  <c r="M370" i="9" s="1"/>
  <c r="M237" i="9"/>
  <c r="M265" i="9" s="1"/>
  <c r="I161" i="9"/>
  <c r="L70" i="9"/>
  <c r="M16" i="9"/>
  <c r="I215" i="9"/>
  <c r="I70" i="9"/>
  <c r="G509" i="9" s="1"/>
  <c r="F510" i="9" s="1"/>
  <c r="H124" i="9"/>
  <c r="D12" i="7"/>
  <c r="B12" i="7"/>
  <c r="D38" i="5"/>
  <c r="I438" i="9" l="1"/>
  <c r="M326" i="9"/>
  <c r="M334" i="9" s="1"/>
  <c r="I124" i="9"/>
  <c r="I178" i="9"/>
  <c r="M392" i="9"/>
  <c r="M422" i="9" s="1"/>
  <c r="M430" i="9"/>
  <c r="M438" i="9" s="1"/>
  <c r="M273" i="9"/>
  <c r="M281" i="9" s="1"/>
  <c r="M124" i="9"/>
  <c r="M386" i="9"/>
  <c r="AA502" i="9"/>
  <c r="I509" i="9"/>
  <c r="H510" i="9" s="1"/>
  <c r="M509" i="9"/>
  <c r="L510" i="9" s="1"/>
  <c r="M169" i="9"/>
  <c r="M178" i="9" s="1"/>
  <c r="AC507" i="9" s="1"/>
  <c r="I386" i="9"/>
  <c r="M443" i="9"/>
  <c r="M475" i="9" s="1"/>
  <c r="R29" i="1"/>
  <c r="K509" i="9" l="1"/>
  <c r="J510" i="9" s="1"/>
  <c r="C23" i="3"/>
  <c r="C10" i="3"/>
  <c r="C12" i="3"/>
  <c r="C11" i="3"/>
  <c r="C13" i="3"/>
  <c r="C16" i="3"/>
  <c r="C19" i="3"/>
  <c r="C20" i="3"/>
  <c r="C21" i="3"/>
  <c r="C22" i="3"/>
  <c r="C24" i="3"/>
  <c r="C25" i="3"/>
  <c r="C27" i="3"/>
  <c r="C28" i="3"/>
  <c r="C29" i="3"/>
  <c r="C30" i="3"/>
  <c r="C31" i="3"/>
  <c r="C32" i="3"/>
  <c r="C33" i="3"/>
  <c r="C34" i="3"/>
  <c r="C35" i="3"/>
  <c r="C36" i="3"/>
  <c r="C37" i="3"/>
  <c r="C40" i="3"/>
  <c r="C42" i="3"/>
  <c r="N64" i="1" l="1"/>
  <c r="N87" i="1" s="1"/>
  <c r="M42" i="1"/>
  <c r="M87" i="1" s="1"/>
  <c r="O64" i="1"/>
  <c r="O63" i="1"/>
  <c r="O42" i="1"/>
  <c r="A51" i="3"/>
  <c r="E504" i="9" l="1"/>
  <c r="AC504" i="9" s="1"/>
  <c r="Y504" i="9"/>
  <c r="AA504" i="9" s="1"/>
  <c r="Y503" i="9" l="1"/>
  <c r="AA503" i="9" s="1"/>
  <c r="E503" i="9"/>
  <c r="AC503" i="9" s="1"/>
  <c r="D42" i="1" l="1"/>
  <c r="B44" i="5" l="1"/>
  <c r="I45" i="1" l="1"/>
  <c r="D35" i="5" l="1"/>
  <c r="A52" i="5" l="1"/>
  <c r="A49" i="3"/>
  <c r="A48" i="3"/>
  <c r="A49" i="5"/>
  <c r="D22" i="3"/>
  <c r="D13" i="4"/>
  <c r="D32" i="3"/>
  <c r="D34" i="3"/>
  <c r="D31" i="3"/>
  <c r="D30" i="3"/>
  <c r="D21" i="3"/>
  <c r="D19" i="3"/>
  <c r="D18" i="3"/>
  <c r="D15" i="3"/>
  <c r="D14" i="3"/>
  <c r="D13" i="3"/>
  <c r="D12" i="3"/>
  <c r="D11" i="3"/>
  <c r="D40" i="3"/>
  <c r="D39" i="3"/>
  <c r="D37" i="3"/>
  <c r="D36" i="3"/>
  <c r="D35" i="3"/>
  <c r="D33" i="3"/>
  <c r="D29" i="3"/>
  <c r="D28" i="3"/>
  <c r="D27" i="3"/>
  <c r="D25" i="3"/>
  <c r="D24" i="3"/>
  <c r="D23" i="3"/>
  <c r="D10" i="3"/>
  <c r="A51" i="5" l="1"/>
  <c r="D9" i="3"/>
  <c r="A50" i="5"/>
  <c r="D45" i="3" l="1"/>
  <c r="C44" i="5" l="1"/>
  <c r="D15" i="5"/>
  <c r="D29" i="1"/>
  <c r="B29" i="1"/>
  <c r="B15" i="5" l="1"/>
  <c r="C13" i="4"/>
  <c r="I29" i="1"/>
  <c r="B13" i="4"/>
  <c r="A16" i="5"/>
  <c r="C15" i="5"/>
  <c r="H29" i="1"/>
  <c r="E15" i="5" s="1"/>
  <c r="D8" i="5"/>
  <c r="D9" i="5"/>
  <c r="D10" i="5"/>
  <c r="D11" i="5"/>
  <c r="D12" i="5"/>
  <c r="D13" i="5"/>
  <c r="D14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9" i="5"/>
  <c r="D40" i="5"/>
  <c r="D41" i="5"/>
  <c r="D42" i="5"/>
  <c r="D43" i="5"/>
  <c r="D44" i="5"/>
  <c r="D7" i="5"/>
  <c r="D58" i="1"/>
  <c r="C40" i="5" s="1"/>
  <c r="C41" i="5"/>
  <c r="D61" i="1"/>
  <c r="C43" i="5" s="1"/>
  <c r="I25" i="1"/>
  <c r="D26" i="1"/>
  <c r="D27" i="1"/>
  <c r="R27" i="1" s="1"/>
  <c r="D28" i="1"/>
  <c r="D35" i="1"/>
  <c r="D36" i="1"/>
  <c r="D38" i="1"/>
  <c r="C17" i="5" s="1"/>
  <c r="D39" i="1"/>
  <c r="D40" i="1"/>
  <c r="D41" i="1"/>
  <c r="H41" i="1" s="1"/>
  <c r="J41" i="1" s="1"/>
  <c r="C21" i="5"/>
  <c r="C22" i="5"/>
  <c r="D43" i="1"/>
  <c r="C24" i="5"/>
  <c r="C25" i="5"/>
  <c r="D47" i="1"/>
  <c r="C28" i="5" s="1"/>
  <c r="C29" i="5"/>
  <c r="D49" i="1"/>
  <c r="D50" i="1"/>
  <c r="D30" i="1"/>
  <c r="R30" i="1" s="1"/>
  <c r="D51" i="1"/>
  <c r="C34" i="5"/>
  <c r="C35" i="5"/>
  <c r="E35" i="5" s="1"/>
  <c r="H35" i="5" s="1"/>
  <c r="C37" i="5"/>
  <c r="C38" i="5"/>
  <c r="A47" i="5"/>
  <c r="A48" i="5"/>
  <c r="B39" i="5"/>
  <c r="B25" i="1"/>
  <c r="B26" i="1"/>
  <c r="B11" i="3" s="1"/>
  <c r="B27" i="1"/>
  <c r="B11" i="5"/>
  <c r="B28" i="1"/>
  <c r="B12" i="5" s="1"/>
  <c r="B35" i="1"/>
  <c r="B13" i="5" s="1"/>
  <c r="B36" i="1"/>
  <c r="B14" i="5" s="1"/>
  <c r="B38" i="1"/>
  <c r="B39" i="1"/>
  <c r="B18" i="5" s="1"/>
  <c r="B40" i="1"/>
  <c r="B20" i="3" s="1"/>
  <c r="B20" i="5"/>
  <c r="B21" i="5"/>
  <c r="B22" i="5"/>
  <c r="B23" i="3"/>
  <c r="B24" i="5"/>
  <c r="B25" i="5"/>
  <c r="B26" i="5"/>
  <c r="B27" i="5"/>
  <c r="B28" i="5"/>
  <c r="B29" i="5"/>
  <c r="B31" i="5"/>
  <c r="B32" i="5"/>
  <c r="B34" i="5"/>
  <c r="B37" i="5"/>
  <c r="B38" i="5"/>
  <c r="B9" i="3"/>
  <c r="A8" i="5"/>
  <c r="A10" i="4"/>
  <c r="A11" i="4"/>
  <c r="A13" i="4"/>
  <c r="A14" i="4"/>
  <c r="A16" i="4"/>
  <c r="A19" i="4"/>
  <c r="A20" i="4"/>
  <c r="A34" i="3"/>
  <c r="A37" i="5"/>
  <c r="A46" i="5"/>
  <c r="A7" i="5"/>
  <c r="D87" i="1" l="1"/>
  <c r="H87" i="1" s="1"/>
  <c r="D32" i="1"/>
  <c r="C13" i="5"/>
  <c r="E13" i="5" s="1"/>
  <c r="H13" i="5" s="1"/>
  <c r="Q13" i="4"/>
  <c r="P13" i="4" s="1"/>
  <c r="D500" i="9"/>
  <c r="B40" i="5"/>
  <c r="B41" i="5"/>
  <c r="B42" i="5"/>
  <c r="R28" i="1"/>
  <c r="D12" i="4" s="1"/>
  <c r="I28" i="1"/>
  <c r="Q12" i="4" s="1"/>
  <c r="B30" i="5"/>
  <c r="B29" i="3"/>
  <c r="Q9" i="4"/>
  <c r="C42" i="5"/>
  <c r="E42" i="5" s="1"/>
  <c r="H42" i="5" s="1"/>
  <c r="A42" i="5"/>
  <c r="A24" i="3"/>
  <c r="R39" i="1"/>
  <c r="I39" i="1"/>
  <c r="A45" i="5"/>
  <c r="A39" i="3"/>
  <c r="A25" i="5"/>
  <c r="A21" i="5"/>
  <c r="A18" i="4"/>
  <c r="A17" i="5"/>
  <c r="A12" i="5"/>
  <c r="A12" i="4"/>
  <c r="A40" i="5"/>
  <c r="A18" i="3"/>
  <c r="A17" i="4"/>
  <c r="A16" i="3"/>
  <c r="A15" i="4"/>
  <c r="B35" i="5"/>
  <c r="A44" i="5"/>
  <c r="A30" i="3"/>
  <c r="A43" i="5"/>
  <c r="I43" i="1"/>
  <c r="Q15" i="4" s="1"/>
  <c r="R43" i="1"/>
  <c r="D15" i="4" s="1"/>
  <c r="E25" i="5"/>
  <c r="H25" i="5" s="1"/>
  <c r="E21" i="5"/>
  <c r="H21" i="5" s="1"/>
  <c r="E17" i="5"/>
  <c r="H17" i="5" s="1"/>
  <c r="E28" i="5"/>
  <c r="H28" i="5" s="1"/>
  <c r="D51" i="5"/>
  <c r="A14" i="3"/>
  <c r="A33" i="5"/>
  <c r="A29" i="5"/>
  <c r="C16" i="4"/>
  <c r="R45" i="1"/>
  <c r="D16" i="4" s="1"/>
  <c r="Q16" i="4"/>
  <c r="C15" i="4"/>
  <c r="E44" i="5"/>
  <c r="H44" i="5" s="1"/>
  <c r="A26" i="3"/>
  <c r="A22" i="3"/>
  <c r="A12" i="3"/>
  <c r="C7" i="5"/>
  <c r="E7" i="5" s="1"/>
  <c r="C8" i="4"/>
  <c r="C32" i="5"/>
  <c r="C19" i="4"/>
  <c r="I30" i="1"/>
  <c r="Q19" i="4" s="1"/>
  <c r="D19" i="4"/>
  <c r="C18" i="5"/>
  <c r="E18" i="5" s="1"/>
  <c r="C14" i="4"/>
  <c r="C10" i="5"/>
  <c r="E10" i="5" s="1"/>
  <c r="I27" i="1"/>
  <c r="B43" i="5"/>
  <c r="R26" i="1"/>
  <c r="D10" i="4" s="1"/>
  <c r="I26" i="1"/>
  <c r="Q10" i="4" s="1"/>
  <c r="B16" i="5"/>
  <c r="C31" i="5"/>
  <c r="C18" i="4"/>
  <c r="I50" i="1"/>
  <c r="R50" i="1"/>
  <c r="C27" i="5"/>
  <c r="E27" i="5" s="1"/>
  <c r="B17" i="5"/>
  <c r="B18" i="3"/>
  <c r="E37" i="5"/>
  <c r="H37" i="5" s="1"/>
  <c r="E41" i="5"/>
  <c r="H41" i="5" s="1"/>
  <c r="J29" i="1"/>
  <c r="F15" i="5"/>
  <c r="H15" i="5" s="1"/>
  <c r="H46" i="5"/>
  <c r="H53" i="1"/>
  <c r="J53" i="1" s="1"/>
  <c r="H44" i="1"/>
  <c r="J44" i="1" s="1"/>
  <c r="H55" i="1"/>
  <c r="J55" i="1" s="1"/>
  <c r="E34" i="5"/>
  <c r="H34" i="5" s="1"/>
  <c r="E24" i="5"/>
  <c r="H24" i="5" s="1"/>
  <c r="E43" i="5"/>
  <c r="H43" i="5" s="1"/>
  <c r="E40" i="5"/>
  <c r="H40" i="5" s="1"/>
  <c r="H50" i="1"/>
  <c r="B36" i="5"/>
  <c r="C20" i="5"/>
  <c r="E20" i="5" s="1"/>
  <c r="H20" i="5" s="1"/>
  <c r="H35" i="1"/>
  <c r="A43" i="3"/>
  <c r="A41" i="5"/>
  <c r="B23" i="5"/>
  <c r="H27" i="1"/>
  <c r="A27" i="5"/>
  <c r="A10" i="5"/>
  <c r="E38" i="5"/>
  <c r="H38" i="5" s="1"/>
  <c r="E29" i="5"/>
  <c r="H29" i="5" s="1"/>
  <c r="E22" i="5"/>
  <c r="H22" i="5" s="1"/>
  <c r="A38" i="5"/>
  <c r="A30" i="5"/>
  <c r="A18" i="5"/>
  <c r="B12" i="4"/>
  <c r="A42" i="3"/>
  <c r="A38" i="3"/>
  <c r="A47" i="3"/>
  <c r="B13" i="3"/>
  <c r="B8" i="5"/>
  <c r="B9" i="4"/>
  <c r="C12" i="5"/>
  <c r="E12" i="5" s="1"/>
  <c r="C12" i="4"/>
  <c r="C9" i="5"/>
  <c r="E9" i="5" s="1"/>
  <c r="C10" i="4"/>
  <c r="A33" i="3"/>
  <c r="A29" i="3"/>
  <c r="A25" i="3"/>
  <c r="A21" i="3"/>
  <c r="A17" i="3"/>
  <c r="A15" i="3"/>
  <c r="A11" i="3"/>
  <c r="A41" i="3"/>
  <c r="A46" i="3"/>
  <c r="B30" i="3"/>
  <c r="B21" i="3"/>
  <c r="B10" i="3"/>
  <c r="C11" i="4"/>
  <c r="A23" i="5"/>
  <c r="B46" i="5"/>
  <c r="B33" i="5"/>
  <c r="B19" i="5"/>
  <c r="C16" i="5"/>
  <c r="E16" i="5" s="1"/>
  <c r="H16" i="5" s="1"/>
  <c r="A34" i="5"/>
  <c r="A22" i="5"/>
  <c r="A9" i="4"/>
  <c r="A9" i="5"/>
  <c r="B9" i="5"/>
  <c r="B10" i="4"/>
  <c r="B24" i="3"/>
  <c r="H30" i="1"/>
  <c r="H48" i="1"/>
  <c r="J48" i="1" s="1"/>
  <c r="D11" i="4"/>
  <c r="A39" i="5"/>
  <c r="A36" i="5"/>
  <c r="A32" i="5"/>
  <c r="A28" i="5"/>
  <c r="A24" i="5"/>
  <c r="A20" i="5"/>
  <c r="A15" i="5"/>
  <c r="A11" i="5"/>
  <c r="B7" i="5"/>
  <c r="B8" i="4"/>
  <c r="C9" i="4"/>
  <c r="H57" i="1"/>
  <c r="C39" i="5"/>
  <c r="E39" i="5" s="1"/>
  <c r="H39" i="5" s="1"/>
  <c r="A36" i="3"/>
  <c r="A32" i="3"/>
  <c r="A28" i="3"/>
  <c r="A20" i="3"/>
  <c r="A10" i="3"/>
  <c r="A40" i="3"/>
  <c r="A37" i="3"/>
  <c r="A45" i="3"/>
  <c r="B25" i="3"/>
  <c r="B15" i="3"/>
  <c r="A8" i="4"/>
  <c r="A35" i="5"/>
  <c r="A19" i="5"/>
  <c r="A26" i="5"/>
  <c r="A13" i="5"/>
  <c r="H39" i="1"/>
  <c r="B10" i="5"/>
  <c r="B11" i="4"/>
  <c r="H54" i="1"/>
  <c r="J54" i="1" s="1"/>
  <c r="C36" i="5"/>
  <c r="E36" i="5" s="1"/>
  <c r="H36" i="5" s="1"/>
  <c r="H51" i="1"/>
  <c r="J51" i="1" s="1"/>
  <c r="C33" i="5"/>
  <c r="E33" i="5" s="1"/>
  <c r="H33" i="5" s="1"/>
  <c r="H49" i="1"/>
  <c r="C30" i="5"/>
  <c r="E30" i="5" s="1"/>
  <c r="H30" i="5" s="1"/>
  <c r="C26" i="5"/>
  <c r="H43" i="1"/>
  <c r="C23" i="5"/>
  <c r="E23" i="5" s="1"/>
  <c r="H40" i="1"/>
  <c r="J40" i="1" s="1"/>
  <c r="C19" i="5"/>
  <c r="E19" i="5" s="1"/>
  <c r="H19" i="5" s="1"/>
  <c r="H36" i="1"/>
  <c r="C14" i="5"/>
  <c r="E14" i="5" s="1"/>
  <c r="H14" i="5" s="1"/>
  <c r="C11" i="5"/>
  <c r="E11" i="5" s="1"/>
  <c r="A35" i="3"/>
  <c r="A31" i="3"/>
  <c r="A27" i="3"/>
  <c r="A23" i="3"/>
  <c r="A19" i="3"/>
  <c r="A13" i="3"/>
  <c r="A9" i="3"/>
  <c r="A44" i="3"/>
  <c r="B31" i="3"/>
  <c r="B28" i="3"/>
  <c r="B22" i="3"/>
  <c r="B19" i="3"/>
  <c r="B14" i="3"/>
  <c r="B12" i="3"/>
  <c r="A31" i="5"/>
  <c r="A14" i="5"/>
  <c r="C8" i="5"/>
  <c r="E8" i="5" s="1"/>
  <c r="H60" i="1"/>
  <c r="H59" i="1"/>
  <c r="J59" i="1" s="1"/>
  <c r="H61" i="1"/>
  <c r="H58" i="1"/>
  <c r="H56" i="1"/>
  <c r="H47" i="1"/>
  <c r="H38" i="1"/>
  <c r="J38" i="1" s="1"/>
  <c r="H28" i="1"/>
  <c r="H52" i="1"/>
  <c r="H42" i="1"/>
  <c r="R25" i="1"/>
  <c r="H25" i="1"/>
  <c r="H26" i="1"/>
  <c r="D14" i="1"/>
  <c r="F14" i="1" s="1"/>
  <c r="F13" i="1"/>
  <c r="F12" i="1"/>
  <c r="F11" i="1"/>
  <c r="F10" i="1"/>
  <c r="G9" i="1"/>
  <c r="F9" i="1"/>
  <c r="H9" i="1" s="1"/>
  <c r="I87" i="1" l="1"/>
  <c r="R87" i="1"/>
  <c r="D14" i="4"/>
  <c r="Q18" i="4"/>
  <c r="D18" i="4"/>
  <c r="R32" i="1"/>
  <c r="K92" i="1"/>
  <c r="P92" i="1" s="1"/>
  <c r="K81" i="1"/>
  <c r="P81" i="1" s="1"/>
  <c r="K77" i="1"/>
  <c r="P77" i="1" s="1"/>
  <c r="K83" i="1"/>
  <c r="P83" i="1" s="1"/>
  <c r="K79" i="1"/>
  <c r="P79" i="1" s="1"/>
  <c r="K80" i="1"/>
  <c r="K78" i="1"/>
  <c r="P78" i="1" s="1"/>
  <c r="I32" i="1"/>
  <c r="C22" i="4"/>
  <c r="K140" i="1"/>
  <c r="P140" i="1" s="1"/>
  <c r="K142" i="1"/>
  <c r="P142" i="1" s="1"/>
  <c r="K144" i="1"/>
  <c r="P144" i="1" s="1"/>
  <c r="K146" i="1"/>
  <c r="P146" i="1" s="1"/>
  <c r="K148" i="1"/>
  <c r="P148" i="1" s="1"/>
  <c r="K150" i="1"/>
  <c r="P150" i="1" s="1"/>
  <c r="K152" i="1"/>
  <c r="P152" i="1" s="1"/>
  <c r="K154" i="1"/>
  <c r="P154" i="1" s="1"/>
  <c r="K156" i="1"/>
  <c r="P156" i="1" s="1"/>
  <c r="K158" i="1"/>
  <c r="P158" i="1" s="1"/>
  <c r="K160" i="1"/>
  <c r="P160" i="1" s="1"/>
  <c r="K162" i="1"/>
  <c r="P162" i="1" s="1"/>
  <c r="K164" i="1"/>
  <c r="P164" i="1" s="1"/>
  <c r="K166" i="1"/>
  <c r="P166" i="1" s="1"/>
  <c r="K168" i="1"/>
  <c r="P168" i="1" s="1"/>
  <c r="K170" i="1"/>
  <c r="P170" i="1" s="1"/>
  <c r="K172" i="1"/>
  <c r="P172" i="1" s="1"/>
  <c r="K174" i="1"/>
  <c r="P174" i="1" s="1"/>
  <c r="K176" i="1"/>
  <c r="P176" i="1" s="1"/>
  <c r="K178" i="1"/>
  <c r="P178" i="1" s="1"/>
  <c r="K180" i="1"/>
  <c r="P180" i="1" s="1"/>
  <c r="K182" i="1"/>
  <c r="P182" i="1" s="1"/>
  <c r="K184" i="1"/>
  <c r="P184" i="1" s="1"/>
  <c r="K186" i="1"/>
  <c r="P186" i="1" s="1"/>
  <c r="K188" i="1"/>
  <c r="P188" i="1" s="1"/>
  <c r="K190" i="1"/>
  <c r="P190" i="1" s="1"/>
  <c r="K192" i="1"/>
  <c r="P192" i="1" s="1"/>
  <c r="K194" i="1"/>
  <c r="P194" i="1" s="1"/>
  <c r="K196" i="1"/>
  <c r="P196" i="1" s="1"/>
  <c r="K198" i="1"/>
  <c r="P198" i="1" s="1"/>
  <c r="K200" i="1"/>
  <c r="P200" i="1" s="1"/>
  <c r="K202" i="1"/>
  <c r="P202" i="1" s="1"/>
  <c r="K204" i="1"/>
  <c r="P204" i="1" s="1"/>
  <c r="K206" i="1"/>
  <c r="P206" i="1" s="1"/>
  <c r="K208" i="1"/>
  <c r="P208" i="1" s="1"/>
  <c r="K210" i="1"/>
  <c r="P210" i="1" s="1"/>
  <c r="K212" i="1"/>
  <c r="P212" i="1" s="1"/>
  <c r="K214" i="1"/>
  <c r="P214" i="1" s="1"/>
  <c r="K216" i="1"/>
  <c r="P216" i="1" s="1"/>
  <c r="K218" i="1"/>
  <c r="P218" i="1" s="1"/>
  <c r="K220" i="1"/>
  <c r="P220" i="1" s="1"/>
  <c r="K222" i="1"/>
  <c r="P222" i="1" s="1"/>
  <c r="K224" i="1"/>
  <c r="P224" i="1" s="1"/>
  <c r="K226" i="1"/>
  <c r="P226" i="1" s="1"/>
  <c r="K228" i="1"/>
  <c r="P228" i="1" s="1"/>
  <c r="K230" i="1"/>
  <c r="P230" i="1" s="1"/>
  <c r="K232" i="1"/>
  <c r="P232" i="1" s="1"/>
  <c r="K234" i="1"/>
  <c r="P234" i="1" s="1"/>
  <c r="K236" i="1"/>
  <c r="P236" i="1" s="1"/>
  <c r="K238" i="1"/>
  <c r="P238" i="1" s="1"/>
  <c r="K240" i="1"/>
  <c r="P240" i="1" s="1"/>
  <c r="K242" i="1"/>
  <c r="P242" i="1" s="1"/>
  <c r="K244" i="1"/>
  <c r="P244" i="1" s="1"/>
  <c r="K246" i="1"/>
  <c r="P246" i="1" s="1"/>
  <c r="K248" i="1"/>
  <c r="P248" i="1" s="1"/>
  <c r="K250" i="1"/>
  <c r="P250" i="1" s="1"/>
  <c r="K252" i="1"/>
  <c r="P252" i="1" s="1"/>
  <c r="K254" i="1"/>
  <c r="P254" i="1" s="1"/>
  <c r="K256" i="1"/>
  <c r="P256" i="1" s="1"/>
  <c r="K258" i="1"/>
  <c r="P258" i="1" s="1"/>
  <c r="K260" i="1"/>
  <c r="P260" i="1" s="1"/>
  <c r="K262" i="1"/>
  <c r="P262" i="1" s="1"/>
  <c r="K264" i="1"/>
  <c r="P264" i="1" s="1"/>
  <c r="K266" i="1"/>
  <c r="P266" i="1" s="1"/>
  <c r="K268" i="1"/>
  <c r="P268" i="1" s="1"/>
  <c r="K270" i="1"/>
  <c r="P270" i="1" s="1"/>
  <c r="K272" i="1"/>
  <c r="P272" i="1" s="1"/>
  <c r="K274" i="1"/>
  <c r="P274" i="1" s="1"/>
  <c r="K276" i="1"/>
  <c r="P276" i="1" s="1"/>
  <c r="K278" i="1"/>
  <c r="P278" i="1" s="1"/>
  <c r="K280" i="1"/>
  <c r="P280" i="1" s="1"/>
  <c r="K282" i="1"/>
  <c r="P282" i="1" s="1"/>
  <c r="K284" i="1"/>
  <c r="P284" i="1" s="1"/>
  <c r="K286" i="1"/>
  <c r="P286" i="1" s="1"/>
  <c r="K288" i="1"/>
  <c r="P288" i="1" s="1"/>
  <c r="K290" i="1"/>
  <c r="P290" i="1" s="1"/>
  <c r="K292" i="1"/>
  <c r="P292" i="1" s="1"/>
  <c r="K294" i="1"/>
  <c r="P294" i="1" s="1"/>
  <c r="K296" i="1"/>
  <c r="P296" i="1" s="1"/>
  <c r="K298" i="1"/>
  <c r="P298" i="1" s="1"/>
  <c r="K300" i="1"/>
  <c r="P300" i="1" s="1"/>
  <c r="K302" i="1"/>
  <c r="P302" i="1" s="1"/>
  <c r="K304" i="1"/>
  <c r="P304" i="1" s="1"/>
  <c r="K306" i="1"/>
  <c r="P306" i="1" s="1"/>
  <c r="K308" i="1"/>
  <c r="P308" i="1" s="1"/>
  <c r="K310" i="1"/>
  <c r="P310" i="1" s="1"/>
  <c r="K312" i="1"/>
  <c r="P312" i="1" s="1"/>
  <c r="K314" i="1"/>
  <c r="P314" i="1" s="1"/>
  <c r="K316" i="1"/>
  <c r="P316" i="1" s="1"/>
  <c r="K318" i="1"/>
  <c r="P318" i="1" s="1"/>
  <c r="K320" i="1"/>
  <c r="P320" i="1" s="1"/>
  <c r="K322" i="1"/>
  <c r="P322" i="1" s="1"/>
  <c r="K324" i="1"/>
  <c r="P324" i="1" s="1"/>
  <c r="K143" i="1"/>
  <c r="P143" i="1" s="1"/>
  <c r="K147" i="1"/>
  <c r="P147" i="1" s="1"/>
  <c r="K151" i="1"/>
  <c r="P151" i="1" s="1"/>
  <c r="K155" i="1"/>
  <c r="P155" i="1" s="1"/>
  <c r="K159" i="1"/>
  <c r="P159" i="1" s="1"/>
  <c r="K163" i="1"/>
  <c r="P163" i="1" s="1"/>
  <c r="K167" i="1"/>
  <c r="P167" i="1" s="1"/>
  <c r="K171" i="1"/>
  <c r="P171" i="1" s="1"/>
  <c r="K175" i="1"/>
  <c r="P175" i="1" s="1"/>
  <c r="K179" i="1"/>
  <c r="P179" i="1" s="1"/>
  <c r="K183" i="1"/>
  <c r="P183" i="1" s="1"/>
  <c r="K187" i="1"/>
  <c r="P187" i="1" s="1"/>
  <c r="K191" i="1"/>
  <c r="P191" i="1" s="1"/>
  <c r="K195" i="1"/>
  <c r="P195" i="1" s="1"/>
  <c r="K199" i="1"/>
  <c r="P199" i="1" s="1"/>
  <c r="K203" i="1"/>
  <c r="P203" i="1" s="1"/>
  <c r="K207" i="1"/>
  <c r="P207" i="1" s="1"/>
  <c r="K211" i="1"/>
  <c r="P211" i="1" s="1"/>
  <c r="K215" i="1"/>
  <c r="P215" i="1" s="1"/>
  <c r="K219" i="1"/>
  <c r="P219" i="1" s="1"/>
  <c r="K223" i="1"/>
  <c r="P223" i="1" s="1"/>
  <c r="K227" i="1"/>
  <c r="P227" i="1" s="1"/>
  <c r="K231" i="1"/>
  <c r="P231" i="1" s="1"/>
  <c r="K235" i="1"/>
  <c r="P235" i="1" s="1"/>
  <c r="K239" i="1"/>
  <c r="P239" i="1" s="1"/>
  <c r="K243" i="1"/>
  <c r="P243" i="1" s="1"/>
  <c r="K247" i="1"/>
  <c r="P247" i="1" s="1"/>
  <c r="K251" i="1"/>
  <c r="P251" i="1" s="1"/>
  <c r="K255" i="1"/>
  <c r="P255" i="1" s="1"/>
  <c r="K259" i="1"/>
  <c r="P259" i="1" s="1"/>
  <c r="K263" i="1"/>
  <c r="P263" i="1" s="1"/>
  <c r="K267" i="1"/>
  <c r="P267" i="1" s="1"/>
  <c r="K271" i="1"/>
  <c r="P271" i="1" s="1"/>
  <c r="K275" i="1"/>
  <c r="P275" i="1" s="1"/>
  <c r="K279" i="1"/>
  <c r="P279" i="1" s="1"/>
  <c r="K283" i="1"/>
  <c r="P283" i="1" s="1"/>
  <c r="K287" i="1"/>
  <c r="P287" i="1" s="1"/>
  <c r="K291" i="1"/>
  <c r="P291" i="1" s="1"/>
  <c r="K295" i="1"/>
  <c r="P295" i="1" s="1"/>
  <c r="K299" i="1"/>
  <c r="P299" i="1" s="1"/>
  <c r="K303" i="1"/>
  <c r="P303" i="1" s="1"/>
  <c r="K307" i="1"/>
  <c r="P307" i="1" s="1"/>
  <c r="K311" i="1"/>
  <c r="P311" i="1" s="1"/>
  <c r="K315" i="1"/>
  <c r="P315" i="1" s="1"/>
  <c r="K319" i="1"/>
  <c r="P319" i="1" s="1"/>
  <c r="K323" i="1"/>
  <c r="P323" i="1" s="1"/>
  <c r="K326" i="1"/>
  <c r="P326" i="1" s="1"/>
  <c r="K328" i="1"/>
  <c r="P328" i="1" s="1"/>
  <c r="K330" i="1"/>
  <c r="P330" i="1" s="1"/>
  <c r="K332" i="1"/>
  <c r="P332" i="1" s="1"/>
  <c r="K334" i="1"/>
  <c r="P334" i="1" s="1"/>
  <c r="K336" i="1"/>
  <c r="P336" i="1" s="1"/>
  <c r="K338" i="1"/>
  <c r="P338" i="1" s="1"/>
  <c r="K340" i="1"/>
  <c r="P340" i="1" s="1"/>
  <c r="K342" i="1"/>
  <c r="P342" i="1" s="1"/>
  <c r="K344" i="1"/>
  <c r="P344" i="1" s="1"/>
  <c r="K346" i="1"/>
  <c r="P346" i="1" s="1"/>
  <c r="K348" i="1"/>
  <c r="P348" i="1" s="1"/>
  <c r="K350" i="1"/>
  <c r="P350" i="1" s="1"/>
  <c r="K352" i="1"/>
  <c r="P352" i="1" s="1"/>
  <c r="K354" i="1"/>
  <c r="P354" i="1" s="1"/>
  <c r="K356" i="1"/>
  <c r="P356" i="1" s="1"/>
  <c r="K358" i="1"/>
  <c r="P358" i="1" s="1"/>
  <c r="K360" i="1"/>
  <c r="P360" i="1" s="1"/>
  <c r="K362" i="1"/>
  <c r="P362" i="1" s="1"/>
  <c r="K364" i="1"/>
  <c r="P364" i="1" s="1"/>
  <c r="K366" i="1"/>
  <c r="P366" i="1" s="1"/>
  <c r="K368" i="1"/>
  <c r="P368" i="1" s="1"/>
  <c r="K370" i="1"/>
  <c r="P370" i="1" s="1"/>
  <c r="K372" i="1"/>
  <c r="P372" i="1" s="1"/>
  <c r="K374" i="1"/>
  <c r="P374" i="1" s="1"/>
  <c r="K376" i="1"/>
  <c r="P376" i="1" s="1"/>
  <c r="K378" i="1"/>
  <c r="P378" i="1" s="1"/>
  <c r="K380" i="1"/>
  <c r="P380" i="1" s="1"/>
  <c r="K382" i="1"/>
  <c r="P382" i="1" s="1"/>
  <c r="K384" i="1"/>
  <c r="P384" i="1" s="1"/>
  <c r="K386" i="1"/>
  <c r="P386" i="1" s="1"/>
  <c r="K388" i="1"/>
  <c r="P388" i="1" s="1"/>
  <c r="K390" i="1"/>
  <c r="P390" i="1" s="1"/>
  <c r="K392" i="1"/>
  <c r="P392" i="1" s="1"/>
  <c r="K394" i="1"/>
  <c r="P394" i="1" s="1"/>
  <c r="K396" i="1"/>
  <c r="P396" i="1" s="1"/>
  <c r="K398" i="1"/>
  <c r="P398" i="1" s="1"/>
  <c r="K400" i="1"/>
  <c r="P400" i="1" s="1"/>
  <c r="K402" i="1"/>
  <c r="P402" i="1" s="1"/>
  <c r="K404" i="1"/>
  <c r="P404" i="1" s="1"/>
  <c r="K406" i="1"/>
  <c r="P406" i="1" s="1"/>
  <c r="K408" i="1"/>
  <c r="P408" i="1" s="1"/>
  <c r="K410" i="1"/>
  <c r="P410" i="1" s="1"/>
  <c r="K412" i="1"/>
  <c r="P412" i="1" s="1"/>
  <c r="K414" i="1"/>
  <c r="P414" i="1" s="1"/>
  <c r="K416" i="1"/>
  <c r="P416" i="1" s="1"/>
  <c r="K418" i="1"/>
  <c r="P418" i="1" s="1"/>
  <c r="K420" i="1"/>
  <c r="P420" i="1" s="1"/>
  <c r="K422" i="1"/>
  <c r="P422" i="1" s="1"/>
  <c r="K424" i="1"/>
  <c r="P424" i="1" s="1"/>
  <c r="K426" i="1"/>
  <c r="P426" i="1" s="1"/>
  <c r="K428" i="1"/>
  <c r="P428" i="1" s="1"/>
  <c r="K430" i="1"/>
  <c r="P430" i="1" s="1"/>
  <c r="K432" i="1"/>
  <c r="P432" i="1" s="1"/>
  <c r="K434" i="1"/>
  <c r="P434" i="1" s="1"/>
  <c r="K436" i="1"/>
  <c r="P436" i="1" s="1"/>
  <c r="K438" i="1"/>
  <c r="P438" i="1" s="1"/>
  <c r="K440" i="1"/>
  <c r="P440" i="1" s="1"/>
  <c r="K442" i="1"/>
  <c r="P442" i="1" s="1"/>
  <c r="K444" i="1"/>
  <c r="P444" i="1" s="1"/>
  <c r="K446" i="1"/>
  <c r="P446" i="1" s="1"/>
  <c r="K448" i="1"/>
  <c r="P448" i="1" s="1"/>
  <c r="K450" i="1"/>
  <c r="P450" i="1" s="1"/>
  <c r="K452" i="1"/>
  <c r="P452" i="1" s="1"/>
  <c r="K454" i="1"/>
  <c r="P454" i="1" s="1"/>
  <c r="K456" i="1"/>
  <c r="P456" i="1" s="1"/>
  <c r="K458" i="1"/>
  <c r="P458" i="1" s="1"/>
  <c r="K460" i="1"/>
  <c r="P460" i="1" s="1"/>
  <c r="K462" i="1"/>
  <c r="P462" i="1" s="1"/>
  <c r="K464" i="1"/>
  <c r="P464" i="1" s="1"/>
  <c r="K466" i="1"/>
  <c r="P466" i="1" s="1"/>
  <c r="K468" i="1"/>
  <c r="P468" i="1" s="1"/>
  <c r="K470" i="1"/>
  <c r="P470" i="1" s="1"/>
  <c r="K472" i="1"/>
  <c r="P472" i="1" s="1"/>
  <c r="K474" i="1"/>
  <c r="P474" i="1" s="1"/>
  <c r="K476" i="1"/>
  <c r="P476" i="1" s="1"/>
  <c r="K478" i="1"/>
  <c r="P478" i="1" s="1"/>
  <c r="K480" i="1"/>
  <c r="P480" i="1" s="1"/>
  <c r="K482" i="1"/>
  <c r="P482" i="1" s="1"/>
  <c r="K484" i="1"/>
  <c r="P484" i="1" s="1"/>
  <c r="K486" i="1"/>
  <c r="P486" i="1" s="1"/>
  <c r="K488" i="1"/>
  <c r="P488" i="1" s="1"/>
  <c r="K490" i="1"/>
  <c r="P490" i="1" s="1"/>
  <c r="K492" i="1"/>
  <c r="P492" i="1" s="1"/>
  <c r="K494" i="1"/>
  <c r="P494" i="1" s="1"/>
  <c r="K496" i="1"/>
  <c r="P496" i="1" s="1"/>
  <c r="K498" i="1"/>
  <c r="P498" i="1" s="1"/>
  <c r="K500" i="1"/>
  <c r="P500" i="1" s="1"/>
  <c r="K502" i="1"/>
  <c r="P502" i="1" s="1"/>
  <c r="K504" i="1"/>
  <c r="P504" i="1" s="1"/>
  <c r="K506" i="1"/>
  <c r="P506" i="1" s="1"/>
  <c r="K508" i="1"/>
  <c r="P508" i="1" s="1"/>
  <c r="K510" i="1"/>
  <c r="P510" i="1" s="1"/>
  <c r="K512" i="1"/>
  <c r="P512" i="1" s="1"/>
  <c r="K514" i="1"/>
  <c r="P514" i="1" s="1"/>
  <c r="K516" i="1"/>
  <c r="P516" i="1" s="1"/>
  <c r="K518" i="1"/>
  <c r="P518" i="1" s="1"/>
  <c r="K520" i="1"/>
  <c r="P520" i="1" s="1"/>
  <c r="K522" i="1"/>
  <c r="P522" i="1" s="1"/>
  <c r="K524" i="1"/>
  <c r="P524" i="1" s="1"/>
  <c r="K526" i="1"/>
  <c r="P526" i="1" s="1"/>
  <c r="K528" i="1"/>
  <c r="P528" i="1" s="1"/>
  <c r="K530" i="1"/>
  <c r="P530" i="1" s="1"/>
  <c r="K532" i="1"/>
  <c r="P532" i="1" s="1"/>
  <c r="K534" i="1"/>
  <c r="P534" i="1" s="1"/>
  <c r="K536" i="1"/>
  <c r="P536" i="1" s="1"/>
  <c r="K538" i="1"/>
  <c r="P538" i="1" s="1"/>
  <c r="K540" i="1"/>
  <c r="P540" i="1" s="1"/>
  <c r="K542" i="1"/>
  <c r="P542" i="1" s="1"/>
  <c r="K544" i="1"/>
  <c r="P544" i="1" s="1"/>
  <c r="K546" i="1"/>
  <c r="P546" i="1" s="1"/>
  <c r="K548" i="1"/>
  <c r="P548" i="1" s="1"/>
  <c r="K550" i="1"/>
  <c r="P550" i="1" s="1"/>
  <c r="K552" i="1"/>
  <c r="P552" i="1" s="1"/>
  <c r="K554" i="1"/>
  <c r="P554" i="1" s="1"/>
  <c r="K556" i="1"/>
  <c r="P556" i="1" s="1"/>
  <c r="K558" i="1"/>
  <c r="P558" i="1" s="1"/>
  <c r="K560" i="1"/>
  <c r="P560" i="1" s="1"/>
  <c r="K562" i="1"/>
  <c r="P562" i="1" s="1"/>
  <c r="K564" i="1"/>
  <c r="P564" i="1" s="1"/>
  <c r="K566" i="1"/>
  <c r="P566" i="1" s="1"/>
  <c r="K568" i="1"/>
  <c r="P568" i="1" s="1"/>
  <c r="K570" i="1"/>
  <c r="P570" i="1" s="1"/>
  <c r="K572" i="1"/>
  <c r="P572" i="1" s="1"/>
  <c r="K574" i="1"/>
  <c r="P574" i="1" s="1"/>
  <c r="K576" i="1"/>
  <c r="P576" i="1" s="1"/>
  <c r="K578" i="1"/>
  <c r="P578" i="1" s="1"/>
  <c r="K580" i="1"/>
  <c r="P580" i="1" s="1"/>
  <c r="K582" i="1"/>
  <c r="P582" i="1" s="1"/>
  <c r="K584" i="1"/>
  <c r="P584" i="1" s="1"/>
  <c r="K586" i="1"/>
  <c r="P586" i="1" s="1"/>
  <c r="K588" i="1"/>
  <c r="P588" i="1" s="1"/>
  <c r="K590" i="1"/>
  <c r="P590" i="1" s="1"/>
  <c r="K592" i="1"/>
  <c r="P592" i="1" s="1"/>
  <c r="K594" i="1"/>
  <c r="P594" i="1" s="1"/>
  <c r="K596" i="1"/>
  <c r="P596" i="1" s="1"/>
  <c r="K598" i="1"/>
  <c r="P598" i="1" s="1"/>
  <c r="K600" i="1"/>
  <c r="P600" i="1" s="1"/>
  <c r="K602" i="1"/>
  <c r="P602" i="1" s="1"/>
  <c r="K604" i="1"/>
  <c r="P604" i="1" s="1"/>
  <c r="K606" i="1"/>
  <c r="P606" i="1" s="1"/>
  <c r="K608" i="1"/>
  <c r="P608" i="1" s="1"/>
  <c r="K610" i="1"/>
  <c r="P610" i="1" s="1"/>
  <c r="K612" i="1"/>
  <c r="P612" i="1" s="1"/>
  <c r="K614" i="1"/>
  <c r="P614" i="1" s="1"/>
  <c r="K616" i="1"/>
  <c r="P616" i="1" s="1"/>
  <c r="K618" i="1"/>
  <c r="P618" i="1" s="1"/>
  <c r="K620" i="1"/>
  <c r="P620" i="1" s="1"/>
  <c r="K622" i="1"/>
  <c r="P622" i="1" s="1"/>
  <c r="K624" i="1"/>
  <c r="P624" i="1" s="1"/>
  <c r="K626" i="1"/>
  <c r="P626" i="1" s="1"/>
  <c r="K628" i="1"/>
  <c r="P628" i="1" s="1"/>
  <c r="K630" i="1"/>
  <c r="P630" i="1" s="1"/>
  <c r="K632" i="1"/>
  <c r="P632" i="1" s="1"/>
  <c r="K634" i="1"/>
  <c r="P634" i="1" s="1"/>
  <c r="K636" i="1"/>
  <c r="P636" i="1" s="1"/>
  <c r="K638" i="1"/>
  <c r="P638" i="1" s="1"/>
  <c r="K640" i="1"/>
  <c r="P640" i="1" s="1"/>
  <c r="K642" i="1"/>
  <c r="P642" i="1" s="1"/>
  <c r="K644" i="1"/>
  <c r="P644" i="1" s="1"/>
  <c r="K646" i="1"/>
  <c r="P646" i="1" s="1"/>
  <c r="K648" i="1"/>
  <c r="P648" i="1" s="1"/>
  <c r="K650" i="1"/>
  <c r="P650" i="1" s="1"/>
  <c r="K652" i="1"/>
  <c r="P652" i="1" s="1"/>
  <c r="K654" i="1"/>
  <c r="P654" i="1" s="1"/>
  <c r="K656" i="1"/>
  <c r="P656" i="1" s="1"/>
  <c r="K658" i="1"/>
  <c r="P658" i="1" s="1"/>
  <c r="K660" i="1"/>
  <c r="P660" i="1" s="1"/>
  <c r="K662" i="1"/>
  <c r="P662" i="1" s="1"/>
  <c r="K664" i="1"/>
  <c r="P664" i="1" s="1"/>
  <c r="K666" i="1"/>
  <c r="P666" i="1" s="1"/>
  <c r="K668" i="1"/>
  <c r="P668" i="1" s="1"/>
  <c r="K141" i="1"/>
  <c r="P141" i="1" s="1"/>
  <c r="K145" i="1"/>
  <c r="P145" i="1" s="1"/>
  <c r="K149" i="1"/>
  <c r="P149" i="1" s="1"/>
  <c r="K153" i="1"/>
  <c r="P153" i="1" s="1"/>
  <c r="K157" i="1"/>
  <c r="P157" i="1" s="1"/>
  <c r="K161" i="1"/>
  <c r="P161" i="1" s="1"/>
  <c r="K165" i="1"/>
  <c r="P165" i="1" s="1"/>
  <c r="K169" i="1"/>
  <c r="P169" i="1" s="1"/>
  <c r="K173" i="1"/>
  <c r="P173" i="1" s="1"/>
  <c r="K177" i="1"/>
  <c r="P177" i="1" s="1"/>
  <c r="K181" i="1"/>
  <c r="P181" i="1" s="1"/>
  <c r="K185" i="1"/>
  <c r="P185" i="1" s="1"/>
  <c r="K189" i="1"/>
  <c r="P189" i="1" s="1"/>
  <c r="K193" i="1"/>
  <c r="P193" i="1" s="1"/>
  <c r="K197" i="1"/>
  <c r="P197" i="1" s="1"/>
  <c r="K201" i="1"/>
  <c r="P201" i="1" s="1"/>
  <c r="K205" i="1"/>
  <c r="P205" i="1" s="1"/>
  <c r="K209" i="1"/>
  <c r="P209" i="1" s="1"/>
  <c r="K213" i="1"/>
  <c r="P213" i="1" s="1"/>
  <c r="K217" i="1"/>
  <c r="P217" i="1" s="1"/>
  <c r="K221" i="1"/>
  <c r="P221" i="1" s="1"/>
  <c r="K225" i="1"/>
  <c r="P225" i="1" s="1"/>
  <c r="K229" i="1"/>
  <c r="P229" i="1" s="1"/>
  <c r="K233" i="1"/>
  <c r="P233" i="1" s="1"/>
  <c r="K237" i="1"/>
  <c r="P237" i="1" s="1"/>
  <c r="K241" i="1"/>
  <c r="P241" i="1" s="1"/>
  <c r="K245" i="1"/>
  <c r="P245" i="1" s="1"/>
  <c r="K249" i="1"/>
  <c r="P249" i="1" s="1"/>
  <c r="K253" i="1"/>
  <c r="P253" i="1" s="1"/>
  <c r="K257" i="1"/>
  <c r="P257" i="1" s="1"/>
  <c r="K261" i="1"/>
  <c r="P261" i="1" s="1"/>
  <c r="K265" i="1"/>
  <c r="P265" i="1" s="1"/>
  <c r="K269" i="1"/>
  <c r="P269" i="1" s="1"/>
  <c r="K273" i="1"/>
  <c r="P273" i="1" s="1"/>
  <c r="K277" i="1"/>
  <c r="P277" i="1" s="1"/>
  <c r="K281" i="1"/>
  <c r="P281" i="1" s="1"/>
  <c r="K285" i="1"/>
  <c r="P285" i="1" s="1"/>
  <c r="K289" i="1"/>
  <c r="P289" i="1" s="1"/>
  <c r="K293" i="1"/>
  <c r="P293" i="1" s="1"/>
  <c r="K297" i="1"/>
  <c r="P297" i="1" s="1"/>
  <c r="K301" i="1"/>
  <c r="P301" i="1" s="1"/>
  <c r="K305" i="1"/>
  <c r="P305" i="1" s="1"/>
  <c r="K309" i="1"/>
  <c r="P309" i="1" s="1"/>
  <c r="K313" i="1"/>
  <c r="P313" i="1" s="1"/>
  <c r="K317" i="1"/>
  <c r="P317" i="1" s="1"/>
  <c r="K321" i="1"/>
  <c r="P321" i="1" s="1"/>
  <c r="K325" i="1"/>
  <c r="P325" i="1" s="1"/>
  <c r="K327" i="1"/>
  <c r="P327" i="1" s="1"/>
  <c r="K329" i="1"/>
  <c r="P329" i="1" s="1"/>
  <c r="K331" i="1"/>
  <c r="P331" i="1" s="1"/>
  <c r="K333" i="1"/>
  <c r="P333" i="1" s="1"/>
  <c r="K335" i="1"/>
  <c r="P335" i="1" s="1"/>
  <c r="K337" i="1"/>
  <c r="P337" i="1" s="1"/>
  <c r="K339" i="1"/>
  <c r="P339" i="1" s="1"/>
  <c r="K341" i="1"/>
  <c r="P341" i="1" s="1"/>
  <c r="K343" i="1"/>
  <c r="P343" i="1" s="1"/>
  <c r="K345" i="1"/>
  <c r="P345" i="1" s="1"/>
  <c r="K347" i="1"/>
  <c r="P347" i="1" s="1"/>
  <c r="K349" i="1"/>
  <c r="P349" i="1" s="1"/>
  <c r="K351" i="1"/>
  <c r="P351" i="1" s="1"/>
  <c r="K353" i="1"/>
  <c r="P353" i="1" s="1"/>
  <c r="K355" i="1"/>
  <c r="P355" i="1" s="1"/>
  <c r="K357" i="1"/>
  <c r="P357" i="1" s="1"/>
  <c r="K359" i="1"/>
  <c r="P359" i="1" s="1"/>
  <c r="K361" i="1"/>
  <c r="P361" i="1" s="1"/>
  <c r="K363" i="1"/>
  <c r="P363" i="1" s="1"/>
  <c r="K365" i="1"/>
  <c r="P365" i="1" s="1"/>
  <c r="K367" i="1"/>
  <c r="P367" i="1" s="1"/>
  <c r="K369" i="1"/>
  <c r="P369" i="1" s="1"/>
  <c r="K371" i="1"/>
  <c r="P371" i="1" s="1"/>
  <c r="K373" i="1"/>
  <c r="P373" i="1" s="1"/>
  <c r="K375" i="1"/>
  <c r="P375" i="1" s="1"/>
  <c r="K377" i="1"/>
  <c r="P377" i="1" s="1"/>
  <c r="K379" i="1"/>
  <c r="P379" i="1" s="1"/>
  <c r="K381" i="1"/>
  <c r="P381" i="1" s="1"/>
  <c r="K383" i="1"/>
  <c r="P383" i="1" s="1"/>
  <c r="K385" i="1"/>
  <c r="P385" i="1" s="1"/>
  <c r="K387" i="1"/>
  <c r="P387" i="1" s="1"/>
  <c r="K389" i="1"/>
  <c r="P389" i="1" s="1"/>
  <c r="K391" i="1"/>
  <c r="P391" i="1" s="1"/>
  <c r="K393" i="1"/>
  <c r="P393" i="1" s="1"/>
  <c r="K395" i="1"/>
  <c r="P395" i="1" s="1"/>
  <c r="K397" i="1"/>
  <c r="P397" i="1" s="1"/>
  <c r="K399" i="1"/>
  <c r="P399" i="1" s="1"/>
  <c r="K401" i="1"/>
  <c r="P401" i="1" s="1"/>
  <c r="K403" i="1"/>
  <c r="P403" i="1" s="1"/>
  <c r="K405" i="1"/>
  <c r="P405" i="1" s="1"/>
  <c r="K407" i="1"/>
  <c r="P407" i="1" s="1"/>
  <c r="K409" i="1"/>
  <c r="P409" i="1" s="1"/>
  <c r="K411" i="1"/>
  <c r="P411" i="1" s="1"/>
  <c r="K413" i="1"/>
  <c r="P413" i="1" s="1"/>
  <c r="K415" i="1"/>
  <c r="P415" i="1" s="1"/>
  <c r="K417" i="1"/>
  <c r="P417" i="1" s="1"/>
  <c r="K419" i="1"/>
  <c r="P419" i="1" s="1"/>
  <c r="K421" i="1"/>
  <c r="P421" i="1" s="1"/>
  <c r="K423" i="1"/>
  <c r="P423" i="1" s="1"/>
  <c r="K425" i="1"/>
  <c r="P425" i="1" s="1"/>
  <c r="K427" i="1"/>
  <c r="P427" i="1" s="1"/>
  <c r="K429" i="1"/>
  <c r="P429" i="1" s="1"/>
  <c r="K431" i="1"/>
  <c r="P431" i="1" s="1"/>
  <c r="K433" i="1"/>
  <c r="P433" i="1" s="1"/>
  <c r="K435" i="1"/>
  <c r="P435" i="1" s="1"/>
  <c r="K437" i="1"/>
  <c r="P437" i="1" s="1"/>
  <c r="K439" i="1"/>
  <c r="P439" i="1" s="1"/>
  <c r="K441" i="1"/>
  <c r="P441" i="1" s="1"/>
  <c r="K443" i="1"/>
  <c r="P443" i="1" s="1"/>
  <c r="K445" i="1"/>
  <c r="P445" i="1" s="1"/>
  <c r="K447" i="1"/>
  <c r="P447" i="1" s="1"/>
  <c r="K449" i="1"/>
  <c r="P449" i="1" s="1"/>
  <c r="K451" i="1"/>
  <c r="P451" i="1" s="1"/>
  <c r="K453" i="1"/>
  <c r="P453" i="1" s="1"/>
  <c r="K455" i="1"/>
  <c r="P455" i="1" s="1"/>
  <c r="K457" i="1"/>
  <c r="P457" i="1" s="1"/>
  <c r="K459" i="1"/>
  <c r="P459" i="1" s="1"/>
  <c r="K461" i="1"/>
  <c r="P461" i="1" s="1"/>
  <c r="K463" i="1"/>
  <c r="P463" i="1" s="1"/>
  <c r="K465" i="1"/>
  <c r="P465" i="1" s="1"/>
  <c r="K467" i="1"/>
  <c r="P467" i="1" s="1"/>
  <c r="K469" i="1"/>
  <c r="P469" i="1" s="1"/>
  <c r="K471" i="1"/>
  <c r="P471" i="1" s="1"/>
  <c r="K473" i="1"/>
  <c r="P473" i="1" s="1"/>
  <c r="K475" i="1"/>
  <c r="P475" i="1" s="1"/>
  <c r="K477" i="1"/>
  <c r="P477" i="1" s="1"/>
  <c r="K479" i="1"/>
  <c r="P479" i="1" s="1"/>
  <c r="K481" i="1"/>
  <c r="P481" i="1" s="1"/>
  <c r="K483" i="1"/>
  <c r="P483" i="1" s="1"/>
  <c r="K485" i="1"/>
  <c r="P485" i="1" s="1"/>
  <c r="K487" i="1"/>
  <c r="P487" i="1" s="1"/>
  <c r="K489" i="1"/>
  <c r="P489" i="1" s="1"/>
  <c r="K491" i="1"/>
  <c r="P491" i="1" s="1"/>
  <c r="K493" i="1"/>
  <c r="P493" i="1" s="1"/>
  <c r="K495" i="1"/>
  <c r="P495" i="1" s="1"/>
  <c r="K497" i="1"/>
  <c r="P497" i="1" s="1"/>
  <c r="K499" i="1"/>
  <c r="P499" i="1" s="1"/>
  <c r="K501" i="1"/>
  <c r="P501" i="1" s="1"/>
  <c r="K503" i="1"/>
  <c r="P503" i="1" s="1"/>
  <c r="K505" i="1"/>
  <c r="P505" i="1" s="1"/>
  <c r="K507" i="1"/>
  <c r="P507" i="1" s="1"/>
  <c r="K509" i="1"/>
  <c r="P509" i="1" s="1"/>
  <c r="K511" i="1"/>
  <c r="P511" i="1" s="1"/>
  <c r="K513" i="1"/>
  <c r="P513" i="1" s="1"/>
  <c r="K515" i="1"/>
  <c r="P515" i="1" s="1"/>
  <c r="K517" i="1"/>
  <c r="P517" i="1" s="1"/>
  <c r="K519" i="1"/>
  <c r="P519" i="1" s="1"/>
  <c r="K521" i="1"/>
  <c r="P521" i="1" s="1"/>
  <c r="K523" i="1"/>
  <c r="P523" i="1" s="1"/>
  <c r="K525" i="1"/>
  <c r="P525" i="1" s="1"/>
  <c r="K527" i="1"/>
  <c r="P527" i="1" s="1"/>
  <c r="K529" i="1"/>
  <c r="P529" i="1" s="1"/>
  <c r="K531" i="1"/>
  <c r="P531" i="1" s="1"/>
  <c r="K533" i="1"/>
  <c r="P533" i="1" s="1"/>
  <c r="K535" i="1"/>
  <c r="P535" i="1" s="1"/>
  <c r="K537" i="1"/>
  <c r="P537" i="1" s="1"/>
  <c r="K539" i="1"/>
  <c r="P539" i="1" s="1"/>
  <c r="K541" i="1"/>
  <c r="P541" i="1" s="1"/>
  <c r="K543" i="1"/>
  <c r="P543" i="1" s="1"/>
  <c r="K545" i="1"/>
  <c r="P545" i="1" s="1"/>
  <c r="K547" i="1"/>
  <c r="P547" i="1" s="1"/>
  <c r="K549" i="1"/>
  <c r="P549" i="1" s="1"/>
  <c r="K551" i="1"/>
  <c r="P551" i="1" s="1"/>
  <c r="K553" i="1"/>
  <c r="P553" i="1" s="1"/>
  <c r="K555" i="1"/>
  <c r="P555" i="1" s="1"/>
  <c r="K557" i="1"/>
  <c r="P557" i="1" s="1"/>
  <c r="K559" i="1"/>
  <c r="P559" i="1" s="1"/>
  <c r="K561" i="1"/>
  <c r="P561" i="1" s="1"/>
  <c r="K563" i="1"/>
  <c r="P563" i="1" s="1"/>
  <c r="K565" i="1"/>
  <c r="P565" i="1" s="1"/>
  <c r="K567" i="1"/>
  <c r="P567" i="1" s="1"/>
  <c r="K569" i="1"/>
  <c r="P569" i="1" s="1"/>
  <c r="K571" i="1"/>
  <c r="P571" i="1" s="1"/>
  <c r="K573" i="1"/>
  <c r="P573" i="1" s="1"/>
  <c r="K575" i="1"/>
  <c r="P575" i="1" s="1"/>
  <c r="K577" i="1"/>
  <c r="P577" i="1" s="1"/>
  <c r="K579" i="1"/>
  <c r="P579" i="1" s="1"/>
  <c r="K581" i="1"/>
  <c r="P581" i="1" s="1"/>
  <c r="K583" i="1"/>
  <c r="P583" i="1" s="1"/>
  <c r="K585" i="1"/>
  <c r="P585" i="1" s="1"/>
  <c r="K587" i="1"/>
  <c r="P587" i="1" s="1"/>
  <c r="K589" i="1"/>
  <c r="P589" i="1" s="1"/>
  <c r="K591" i="1"/>
  <c r="P591" i="1" s="1"/>
  <c r="K593" i="1"/>
  <c r="P593" i="1" s="1"/>
  <c r="K595" i="1"/>
  <c r="P595" i="1" s="1"/>
  <c r="K597" i="1"/>
  <c r="P597" i="1" s="1"/>
  <c r="K599" i="1"/>
  <c r="P599" i="1" s="1"/>
  <c r="K601" i="1"/>
  <c r="P601" i="1" s="1"/>
  <c r="K603" i="1"/>
  <c r="P603" i="1" s="1"/>
  <c r="K605" i="1"/>
  <c r="P605" i="1" s="1"/>
  <c r="K607" i="1"/>
  <c r="P607" i="1" s="1"/>
  <c r="K609" i="1"/>
  <c r="P609" i="1" s="1"/>
  <c r="K611" i="1"/>
  <c r="P611" i="1" s="1"/>
  <c r="K613" i="1"/>
  <c r="P613" i="1" s="1"/>
  <c r="K615" i="1"/>
  <c r="P615" i="1" s="1"/>
  <c r="K617" i="1"/>
  <c r="P617" i="1" s="1"/>
  <c r="K619" i="1"/>
  <c r="P619" i="1" s="1"/>
  <c r="K621" i="1"/>
  <c r="P621" i="1" s="1"/>
  <c r="K623" i="1"/>
  <c r="P623" i="1" s="1"/>
  <c r="K625" i="1"/>
  <c r="P625" i="1" s="1"/>
  <c r="K627" i="1"/>
  <c r="P627" i="1" s="1"/>
  <c r="K629" i="1"/>
  <c r="P629" i="1" s="1"/>
  <c r="K631" i="1"/>
  <c r="P631" i="1" s="1"/>
  <c r="K633" i="1"/>
  <c r="P633" i="1" s="1"/>
  <c r="K635" i="1"/>
  <c r="P635" i="1" s="1"/>
  <c r="K637" i="1"/>
  <c r="P637" i="1" s="1"/>
  <c r="K639" i="1"/>
  <c r="P639" i="1" s="1"/>
  <c r="K641" i="1"/>
  <c r="P641" i="1" s="1"/>
  <c r="K643" i="1"/>
  <c r="P643" i="1" s="1"/>
  <c r="K645" i="1"/>
  <c r="P645" i="1" s="1"/>
  <c r="K647" i="1"/>
  <c r="P647" i="1" s="1"/>
  <c r="K649" i="1"/>
  <c r="P649" i="1" s="1"/>
  <c r="K651" i="1"/>
  <c r="P651" i="1" s="1"/>
  <c r="K653" i="1"/>
  <c r="P653" i="1" s="1"/>
  <c r="K655" i="1"/>
  <c r="P655" i="1" s="1"/>
  <c r="K657" i="1"/>
  <c r="P657" i="1" s="1"/>
  <c r="K659" i="1"/>
  <c r="P659" i="1" s="1"/>
  <c r="K661" i="1"/>
  <c r="P661" i="1" s="1"/>
  <c r="K663" i="1"/>
  <c r="P663" i="1" s="1"/>
  <c r="K665" i="1"/>
  <c r="P665" i="1" s="1"/>
  <c r="K667" i="1"/>
  <c r="P667" i="1" s="1"/>
  <c r="K669" i="1"/>
  <c r="P669" i="1" s="1"/>
  <c r="K136" i="1"/>
  <c r="P136" i="1" s="1"/>
  <c r="K132" i="1"/>
  <c r="P132" i="1" s="1"/>
  <c r="K128" i="1"/>
  <c r="P128" i="1" s="1"/>
  <c r="K124" i="1"/>
  <c r="P124" i="1" s="1"/>
  <c r="K120" i="1"/>
  <c r="P120" i="1" s="1"/>
  <c r="K116" i="1"/>
  <c r="P116" i="1" s="1"/>
  <c r="K112" i="1"/>
  <c r="P112" i="1" s="1"/>
  <c r="K108" i="1"/>
  <c r="P108" i="1" s="1"/>
  <c r="K104" i="1"/>
  <c r="P104" i="1" s="1"/>
  <c r="K100" i="1"/>
  <c r="P100" i="1" s="1"/>
  <c r="K96" i="1"/>
  <c r="P96" i="1" s="1"/>
  <c r="K67" i="1"/>
  <c r="P67" i="1" s="1"/>
  <c r="K137" i="1"/>
  <c r="P137" i="1" s="1"/>
  <c r="K133" i="1"/>
  <c r="P133" i="1" s="1"/>
  <c r="K129" i="1"/>
  <c r="P129" i="1" s="1"/>
  <c r="K125" i="1"/>
  <c r="P125" i="1" s="1"/>
  <c r="K121" i="1"/>
  <c r="P121" i="1" s="1"/>
  <c r="K117" i="1"/>
  <c r="P117" i="1" s="1"/>
  <c r="K113" i="1"/>
  <c r="P113" i="1" s="1"/>
  <c r="K109" i="1"/>
  <c r="P109" i="1" s="1"/>
  <c r="K105" i="1"/>
  <c r="P105" i="1" s="1"/>
  <c r="K101" i="1"/>
  <c r="P101" i="1" s="1"/>
  <c r="K97" i="1"/>
  <c r="P97" i="1" s="1"/>
  <c r="K93" i="1"/>
  <c r="P93" i="1" s="1"/>
  <c r="K66" i="1"/>
  <c r="P66" i="1" s="1"/>
  <c r="K138" i="1"/>
  <c r="P138" i="1" s="1"/>
  <c r="K134" i="1"/>
  <c r="P134" i="1" s="1"/>
  <c r="K130" i="1"/>
  <c r="P130" i="1" s="1"/>
  <c r="K126" i="1"/>
  <c r="P126" i="1" s="1"/>
  <c r="K122" i="1"/>
  <c r="P122" i="1" s="1"/>
  <c r="K118" i="1"/>
  <c r="P118" i="1" s="1"/>
  <c r="K114" i="1"/>
  <c r="P114" i="1" s="1"/>
  <c r="K110" i="1"/>
  <c r="P110" i="1" s="1"/>
  <c r="K106" i="1"/>
  <c r="P106" i="1" s="1"/>
  <c r="K102" i="1"/>
  <c r="P102" i="1" s="1"/>
  <c r="K98" i="1"/>
  <c r="P98" i="1" s="1"/>
  <c r="K94" i="1"/>
  <c r="P94" i="1" s="1"/>
  <c r="K139" i="1"/>
  <c r="P139" i="1" s="1"/>
  <c r="K135" i="1"/>
  <c r="P135" i="1" s="1"/>
  <c r="K131" i="1"/>
  <c r="P131" i="1" s="1"/>
  <c r="K127" i="1"/>
  <c r="P127" i="1" s="1"/>
  <c r="K123" i="1"/>
  <c r="P123" i="1" s="1"/>
  <c r="K119" i="1"/>
  <c r="P119" i="1" s="1"/>
  <c r="K115" i="1"/>
  <c r="P115" i="1" s="1"/>
  <c r="K111" i="1"/>
  <c r="P111" i="1" s="1"/>
  <c r="K107" i="1"/>
  <c r="P107" i="1" s="1"/>
  <c r="K103" i="1"/>
  <c r="P103" i="1" s="1"/>
  <c r="K99" i="1"/>
  <c r="P99" i="1" s="1"/>
  <c r="K95" i="1"/>
  <c r="P95" i="1" s="1"/>
  <c r="K91" i="1"/>
  <c r="P91" i="1" s="1"/>
  <c r="K70" i="1"/>
  <c r="P70" i="1" s="1"/>
  <c r="K69" i="1"/>
  <c r="P69" i="1" s="1"/>
  <c r="D501" i="9"/>
  <c r="AB501" i="9" s="1"/>
  <c r="Q14" i="4"/>
  <c r="P19" i="4"/>
  <c r="AB500" i="9"/>
  <c r="X500" i="9"/>
  <c r="Q17" i="4"/>
  <c r="Z501" i="9"/>
  <c r="J28" i="1"/>
  <c r="J39" i="1"/>
  <c r="J50" i="1"/>
  <c r="T509" i="9"/>
  <c r="G10" i="1"/>
  <c r="G11" i="1" s="1"/>
  <c r="G12" i="1" s="1"/>
  <c r="G13" i="1" s="1"/>
  <c r="E52" i="5"/>
  <c r="C52" i="5"/>
  <c r="D9" i="4"/>
  <c r="J45" i="1"/>
  <c r="J42" i="1"/>
  <c r="D8" i="4"/>
  <c r="Q8" i="4"/>
  <c r="P15" i="4"/>
  <c r="J57" i="1"/>
  <c r="J30" i="1"/>
  <c r="P16" i="4"/>
  <c r="J27" i="1"/>
  <c r="J35" i="1"/>
  <c r="J47" i="1"/>
  <c r="J56" i="1"/>
  <c r="P10" i="4"/>
  <c r="F9" i="5"/>
  <c r="H9" i="5" s="1"/>
  <c r="F8" i="5"/>
  <c r="H8" i="5" s="1"/>
  <c r="F7" i="5"/>
  <c r="H7" i="5" s="1"/>
  <c r="J36" i="1"/>
  <c r="P12" i="4"/>
  <c r="F12" i="5"/>
  <c r="H12" i="5" s="1"/>
  <c r="F11" i="5"/>
  <c r="H11" i="5" s="1"/>
  <c r="J25" i="1"/>
  <c r="F10" i="5"/>
  <c r="H10" i="5" s="1"/>
  <c r="Q11" i="4"/>
  <c r="J58" i="1"/>
  <c r="J60" i="1"/>
  <c r="J61" i="1"/>
  <c r="J52" i="1"/>
  <c r="J49" i="1"/>
  <c r="J43" i="1"/>
  <c r="H10" i="1"/>
  <c r="H11" i="1" s="1"/>
  <c r="H12" i="1" s="1"/>
  <c r="H13" i="1" s="1"/>
  <c r="J26" i="1"/>
  <c r="K72" i="1" l="1"/>
  <c r="D22" i="4"/>
  <c r="P14" i="4"/>
  <c r="K46" i="1"/>
  <c r="P46" i="1" s="1"/>
  <c r="J87" i="1"/>
  <c r="K85" i="1"/>
  <c r="P85" i="1" s="1"/>
  <c r="K86" i="1"/>
  <c r="P86" i="1" s="1"/>
  <c r="P80" i="1"/>
  <c r="P18" i="4"/>
  <c r="K40" i="1"/>
  <c r="K82" i="1"/>
  <c r="P82" i="1" s="1"/>
  <c r="K84" i="1"/>
  <c r="P84" i="1" s="1"/>
  <c r="K55" i="1"/>
  <c r="P55" i="1" s="1"/>
  <c r="AB509" i="9"/>
  <c r="K37" i="1"/>
  <c r="P37" i="1" s="1"/>
  <c r="K56" i="1"/>
  <c r="P56" i="1" s="1"/>
  <c r="D509" i="9"/>
  <c r="K74" i="1"/>
  <c r="P74" i="1" s="1"/>
  <c r="K68" i="1"/>
  <c r="P68" i="1" s="1"/>
  <c r="K64" i="1"/>
  <c r="P64" i="1" s="1"/>
  <c r="K65" i="1"/>
  <c r="P65" i="1" s="1"/>
  <c r="K52" i="1"/>
  <c r="P52" i="1" s="1"/>
  <c r="K75" i="1"/>
  <c r="P75" i="1" s="1"/>
  <c r="K76" i="1"/>
  <c r="P76" i="1" s="1"/>
  <c r="K71" i="1"/>
  <c r="P71" i="1" s="1"/>
  <c r="K62" i="1"/>
  <c r="P62" i="1" s="1"/>
  <c r="P72" i="1"/>
  <c r="K63" i="1"/>
  <c r="P63" i="1" s="1"/>
  <c r="K73" i="1"/>
  <c r="P73" i="1" s="1"/>
  <c r="P9" i="4"/>
  <c r="K24" i="1"/>
  <c r="P24" i="1" s="1"/>
  <c r="K47" i="1"/>
  <c r="P47" i="1" s="1"/>
  <c r="K49" i="1"/>
  <c r="P49" i="1" s="1"/>
  <c r="K61" i="1"/>
  <c r="P61" i="1" s="1"/>
  <c r="K53" i="1"/>
  <c r="P53" i="1" s="1"/>
  <c r="R501" i="9"/>
  <c r="R509" i="9" s="1"/>
  <c r="X501" i="9"/>
  <c r="P17" i="4"/>
  <c r="K57" i="1"/>
  <c r="P57" i="1" s="1"/>
  <c r="K58" i="1"/>
  <c r="P58" i="1" s="1"/>
  <c r="P40" i="1"/>
  <c r="K30" i="1"/>
  <c r="P30" i="1" s="1"/>
  <c r="K51" i="1"/>
  <c r="P51" i="1" s="1"/>
  <c r="K60" i="1"/>
  <c r="P60" i="1" s="1"/>
  <c r="V509" i="9"/>
  <c r="K43" i="1"/>
  <c r="P43" i="1" s="1"/>
  <c r="I49" i="5"/>
  <c r="H52" i="5"/>
  <c r="K38" i="1"/>
  <c r="K50" i="1"/>
  <c r="P50" i="1" s="1"/>
  <c r="K59" i="1"/>
  <c r="P59" i="1" s="1"/>
  <c r="K44" i="1"/>
  <c r="P44" i="1" s="1"/>
  <c r="K48" i="1"/>
  <c r="K39" i="1"/>
  <c r="P39" i="1" s="1"/>
  <c r="K26" i="1"/>
  <c r="P26" i="1" s="1"/>
  <c r="K54" i="1"/>
  <c r="P54" i="1" s="1"/>
  <c r="K35" i="1"/>
  <c r="K41" i="1"/>
  <c r="P41" i="1" s="1"/>
  <c r="K25" i="1"/>
  <c r="P25" i="1" s="1"/>
  <c r="K36" i="1"/>
  <c r="P36" i="1" s="1"/>
  <c r="P11" i="4"/>
  <c r="P8" i="4"/>
  <c r="K29" i="1"/>
  <c r="P29" i="1" s="1"/>
  <c r="D42" i="3"/>
  <c r="D69" i="3" s="1"/>
  <c r="K42" i="1"/>
  <c r="P42" i="1" s="1"/>
  <c r="K27" i="1"/>
  <c r="P27" i="1" s="1"/>
  <c r="K28" i="1"/>
  <c r="P28" i="1" s="1"/>
  <c r="K45" i="1"/>
  <c r="P45" i="1" s="1"/>
  <c r="K87" i="1" l="1"/>
  <c r="P48" i="1"/>
  <c r="P38" i="1"/>
  <c r="I40" i="5"/>
  <c r="P35" i="1"/>
  <c r="I41" i="5"/>
  <c r="I32" i="5"/>
  <c r="E505" i="9"/>
  <c r="I30" i="5"/>
  <c r="I38" i="5"/>
  <c r="I43" i="5"/>
  <c r="I20" i="5"/>
  <c r="I44" i="5"/>
  <c r="I31" i="5"/>
  <c r="I27" i="5"/>
  <c r="X509" i="9"/>
  <c r="Z500" i="9"/>
  <c r="Z509" i="9" s="1"/>
  <c r="I8" i="5"/>
  <c r="I11" i="5"/>
  <c r="I26" i="5"/>
  <c r="I9" i="5"/>
  <c r="I21" i="5"/>
  <c r="I15" i="5"/>
  <c r="I14" i="5"/>
  <c r="I18" i="5"/>
  <c r="I39" i="5"/>
  <c r="I16" i="5"/>
  <c r="I24" i="5"/>
  <c r="I47" i="5"/>
  <c r="I12" i="5"/>
  <c r="I45" i="5"/>
  <c r="I36" i="5"/>
  <c r="I35" i="5"/>
  <c r="I46" i="5"/>
  <c r="I28" i="5"/>
  <c r="I10" i="5"/>
  <c r="I25" i="5"/>
  <c r="I23" i="5"/>
  <c r="I17" i="5"/>
  <c r="I29" i="5"/>
  <c r="I33" i="5"/>
  <c r="I13" i="5"/>
  <c r="I34" i="5"/>
  <c r="I42" i="5"/>
  <c r="I22" i="5"/>
  <c r="I19" i="5"/>
  <c r="I48" i="5"/>
  <c r="I37" i="5"/>
  <c r="P87" i="1" l="1"/>
  <c r="E509" i="9"/>
  <c r="AC505" i="9"/>
  <c r="AC509" i="9" s="1"/>
  <c r="AB511" i="9" s="1"/>
  <c r="Y505" i="9" l="1"/>
  <c r="I7" i="5"/>
  <c r="AA505" i="9" l="1"/>
  <c r="S509" i="9"/>
  <c r="U509" i="9" l="1"/>
  <c r="W509" i="9" l="1"/>
  <c r="AA507" i="9" l="1"/>
  <c r="AA509" i="9" s="1"/>
  <c r="Y509" i="9"/>
  <c r="P32" i="1"/>
  <c r="P22" i="4"/>
  <c r="I51" i="5"/>
  <c r="F31" i="1"/>
  <c r="G31" i="1"/>
  <c r="E31" i="1"/>
  <c r="H31" i="1"/>
  <c r="J31" i="1"/>
  <c r="K31" i="1"/>
</calcChain>
</file>

<file path=xl/sharedStrings.xml><?xml version="1.0" encoding="utf-8"?>
<sst xmlns="http://schemas.openxmlformats.org/spreadsheetml/2006/main" count="1148" uniqueCount="302">
  <si>
    <t>MONTHLY INCOME TAX TABLE</t>
  </si>
  <si>
    <t xml:space="preserve">FIRST/NEXT </t>
  </si>
  <si>
    <t>Rate of Tax</t>
  </si>
  <si>
    <t>Tax</t>
  </si>
  <si>
    <t>Cum Inc</t>
  </si>
  <si>
    <t>Cum Tax</t>
  </si>
  <si>
    <t>0.0%</t>
  </si>
  <si>
    <t>10.0%</t>
  </si>
  <si>
    <t>Deductions</t>
  </si>
  <si>
    <t>Name of Employee</t>
  </si>
  <si>
    <t>Staff ID</t>
  </si>
  <si>
    <t>Basic Salary</t>
  </si>
  <si>
    <t>Gross Pay</t>
  </si>
  <si>
    <t>Taxable Income</t>
  </si>
  <si>
    <t>PAYE</t>
  </si>
  <si>
    <t>Net Pay</t>
  </si>
  <si>
    <t>13.0% ssf</t>
  </si>
  <si>
    <t>TOTAL</t>
  </si>
  <si>
    <r>
      <t>GH</t>
    </r>
    <r>
      <rPr>
        <b/>
        <sz val="10"/>
        <rFont val="Courier New"/>
        <family val="3"/>
      </rPr>
      <t>Ȼ</t>
    </r>
  </si>
  <si>
    <t>GHȻ</t>
  </si>
  <si>
    <t>001</t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</si>
  <si>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</si>
  <si>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</si>
  <si>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</si>
  <si>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</si>
  <si>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</si>
  <si>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</si>
  <si>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</si>
  <si>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</si>
  <si>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</si>
  <si>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</si>
  <si>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</si>
  <si>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</si>
  <si>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</si>
  <si>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</si>
  <si>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</si>
  <si>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</si>
  <si>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</si>
  <si>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</si>
  <si>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</si>
  <si>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</si>
  <si>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</si>
  <si>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</si>
  <si>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</si>
  <si>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</si>
  <si>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</si>
  <si>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</si>
  <si>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</si>
  <si>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</si>
  <si>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</si>
  <si>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</si>
  <si>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</si>
  <si>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</si>
  <si>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035</t>
  </si>
  <si>
    <t>036</t>
  </si>
  <si>
    <t>037</t>
  </si>
  <si>
    <t>038</t>
  </si>
  <si>
    <t>039</t>
  </si>
  <si>
    <t>040</t>
  </si>
  <si>
    <t>041</t>
  </si>
  <si>
    <t>042</t>
  </si>
  <si>
    <t>043</t>
  </si>
  <si>
    <t>044</t>
  </si>
  <si>
    <t>045</t>
  </si>
  <si>
    <t>MICHAEL ASARE YEBOAH</t>
  </si>
  <si>
    <t>KWAME ANIN FRIMPONG</t>
  </si>
  <si>
    <t>KUMI FRANCIS</t>
  </si>
  <si>
    <t>CHARLES N. ADDAI</t>
  </si>
  <si>
    <t>SARFOWAA LINDA</t>
  </si>
  <si>
    <t>SENORITA ASARE YEBOAH</t>
  </si>
  <si>
    <t>CLEOPATRA KYEREWAA A.</t>
  </si>
  <si>
    <t>DAVID NAAWEREH</t>
  </si>
  <si>
    <t>SIMON OWUSU</t>
  </si>
  <si>
    <t>NKETIAH FOSTER</t>
  </si>
  <si>
    <t>AMPONSAH MARTIN</t>
  </si>
  <si>
    <t>PAUL FARADAY</t>
  </si>
  <si>
    <t>ABDULAI SUMAILA</t>
  </si>
  <si>
    <t>STEPHEN KODUA</t>
  </si>
  <si>
    <t>EBENEZER BOSU</t>
  </si>
  <si>
    <t>JANET ACQUAH</t>
  </si>
  <si>
    <t>ABULAI MARIAM</t>
  </si>
  <si>
    <t>PRINCE OPPONG</t>
  </si>
  <si>
    <t>ATTA ADJEI</t>
  </si>
  <si>
    <t>SARFO ADU TUTU</t>
  </si>
  <si>
    <t>STAFF NO</t>
  </si>
  <si>
    <t>NAMES</t>
  </si>
  <si>
    <t>BASIC PAY</t>
  </si>
  <si>
    <t>Allowances</t>
  </si>
  <si>
    <t>Arrears</t>
  </si>
  <si>
    <t>PF</t>
  </si>
  <si>
    <t>IOU</t>
  </si>
  <si>
    <t>Absentees</t>
  </si>
  <si>
    <t xml:space="preserve">Bank A/C </t>
  </si>
  <si>
    <t>Trans. Allowance</t>
  </si>
  <si>
    <t xml:space="preserve">Rent Allowance </t>
  </si>
  <si>
    <t>KENNETH AGYAPONG</t>
  </si>
  <si>
    <t>BAFFOUR ASARE</t>
  </si>
  <si>
    <t>DOR-ERE MOSES</t>
  </si>
  <si>
    <t>BankA/C No</t>
  </si>
  <si>
    <t>Netpay</t>
  </si>
  <si>
    <t>Names</t>
  </si>
  <si>
    <t>Basic pay</t>
  </si>
  <si>
    <t>Employee Cont.</t>
  </si>
  <si>
    <t>Staff Names</t>
  </si>
  <si>
    <t>Total Emoluments</t>
  </si>
  <si>
    <t>SSF</t>
  </si>
  <si>
    <t>Tax Relifes</t>
  </si>
  <si>
    <t xml:space="preserve">Taxable </t>
  </si>
  <si>
    <t>Tax deductions</t>
  </si>
  <si>
    <t>1ST TIER PENSIONS SCHEME CONTRIBUTIONS</t>
  </si>
  <si>
    <t>McKENZIE GHANA LIMITED</t>
  </si>
  <si>
    <t>STAFF NETPAY FOR BANK</t>
  </si>
  <si>
    <t>046</t>
  </si>
  <si>
    <t>047</t>
  </si>
  <si>
    <t>DAUDA ALHASSAN</t>
  </si>
  <si>
    <t>BARTLETT ASARE YEBOAH</t>
  </si>
  <si>
    <t>KWADWO SARFO JNR</t>
  </si>
  <si>
    <t>ABDULAI MARIAM</t>
  </si>
  <si>
    <t>OPOKU NUAMAH</t>
  </si>
  <si>
    <t>BANK AIC NO</t>
  </si>
  <si>
    <t>MCKENZIE GHANA LIMITED</t>
  </si>
  <si>
    <t>AMORINE AMANOR</t>
  </si>
  <si>
    <t>Total Deductions</t>
  </si>
  <si>
    <t>034</t>
  </si>
  <si>
    <t>ITEMS</t>
  </si>
  <si>
    <t>JOSHUA KORANG YEBOAH</t>
  </si>
  <si>
    <t>PATIENCE TUA</t>
  </si>
  <si>
    <t xml:space="preserve">                 -</t>
  </si>
  <si>
    <t xml:space="preserve">P . F </t>
  </si>
  <si>
    <t>SARAH YAA KUMI</t>
  </si>
  <si>
    <t>048</t>
  </si>
  <si>
    <t>049</t>
  </si>
  <si>
    <t xml:space="preserve">047                              </t>
  </si>
  <si>
    <t>ADDAI CHRISTIANA</t>
  </si>
  <si>
    <t>EMMANUEL ACHEAMPONG</t>
  </si>
  <si>
    <t>MARY TARAN</t>
  </si>
  <si>
    <t>P0016575547</t>
  </si>
  <si>
    <t>P0010894810</t>
  </si>
  <si>
    <t>P5001141184</t>
  </si>
  <si>
    <t>P0009276904</t>
  </si>
  <si>
    <t>P5000623339</t>
  </si>
  <si>
    <t>P0009276890</t>
  </si>
  <si>
    <t>P0016575164</t>
  </si>
  <si>
    <t>P0016575075</t>
  </si>
  <si>
    <t>P0016574796</t>
  </si>
  <si>
    <t>P0016575059</t>
  </si>
  <si>
    <t>P5000611942</t>
  </si>
  <si>
    <t>HENRY NARTEY</t>
  </si>
  <si>
    <t>ATAA CHRISTIANA</t>
  </si>
  <si>
    <t>050</t>
  </si>
  <si>
    <t>SAMUEL ATANGA</t>
  </si>
  <si>
    <t>BASIC SALARY</t>
  </si>
  <si>
    <t>ABSENTEES</t>
  </si>
  <si>
    <t>SSF 13</t>
  </si>
  <si>
    <t>SSF(5.5+13)</t>
  </si>
  <si>
    <t>PAYROLL JOURNAL</t>
  </si>
  <si>
    <t xml:space="preserve">                           GHC</t>
  </si>
  <si>
    <t xml:space="preserve">                GHC</t>
  </si>
  <si>
    <t xml:space="preserve">                CR.</t>
  </si>
  <si>
    <t xml:space="preserve">                            DR. </t>
  </si>
  <si>
    <t>NET PAY(LIABILITY)</t>
  </si>
  <si>
    <t>Payroll_Jan 2018</t>
  </si>
  <si>
    <t>Total Allowances</t>
  </si>
  <si>
    <t>Social Security Contribution</t>
  </si>
  <si>
    <t>SSNIT 13%</t>
  </si>
  <si>
    <t>SSNIT 13.5%</t>
  </si>
  <si>
    <t>Permenant Staffs</t>
  </si>
  <si>
    <t>ASARE Y MICHAEL</t>
  </si>
  <si>
    <t>AGYEMANG D. O. LORD</t>
  </si>
  <si>
    <t>KWAME ANIN</t>
  </si>
  <si>
    <t>BERNARD O. GYAMFI</t>
  </si>
  <si>
    <t>EMMANUEL GYAMFI</t>
  </si>
  <si>
    <t>ISAAC OSEI</t>
  </si>
  <si>
    <t>OPPONG I. NKRUMAH</t>
  </si>
  <si>
    <t>Casual staff</t>
  </si>
  <si>
    <t>LORDINA SERWAA ASARE</t>
  </si>
  <si>
    <t>BARLETT ASARE YEBOAH</t>
  </si>
  <si>
    <t>MARY TALAN</t>
  </si>
  <si>
    <t>EMMANUEL BARIMA</t>
  </si>
  <si>
    <t>ABDULAI ABDUL RAZAK</t>
  </si>
  <si>
    <t>NTI CHARLES</t>
  </si>
  <si>
    <t>SAFO ABBAN OBED</t>
  </si>
  <si>
    <t>ASIAMAH RICHMOND</t>
  </si>
  <si>
    <t>BRIGDET ANTWIWAA</t>
  </si>
  <si>
    <t>ATAA CHRISTY</t>
  </si>
  <si>
    <t>EUGENIA TAWIAH FREMA</t>
  </si>
  <si>
    <t>ELVIS TUTU</t>
  </si>
  <si>
    <t>ADU SARPONG RUBBIN</t>
  </si>
  <si>
    <t>HEVI MOHAMMED</t>
  </si>
  <si>
    <t>ADDAI BOATENG</t>
  </si>
  <si>
    <t>Payroll_Feb, 2018</t>
  </si>
  <si>
    <t>KWAME ANNING</t>
  </si>
  <si>
    <t>Payroll_March, 2018</t>
  </si>
  <si>
    <t xml:space="preserve">First </t>
  </si>
  <si>
    <t>Next</t>
  </si>
  <si>
    <t xml:space="preserve">Next </t>
  </si>
  <si>
    <t>Exceeding</t>
  </si>
  <si>
    <t>GIDEON AGYEMANG</t>
  </si>
  <si>
    <t>Payroll April, 2018</t>
  </si>
  <si>
    <t>Payroll_May, 2018</t>
  </si>
  <si>
    <t>Payroll_JUNE 2018</t>
  </si>
  <si>
    <t>SAMUEL OTENG</t>
  </si>
  <si>
    <t>STEPHEN SARKODIE</t>
  </si>
  <si>
    <t>Payroll_July 2018</t>
  </si>
  <si>
    <t>Payroll_August 2018</t>
  </si>
  <si>
    <t>Payroll_Sept 2018</t>
  </si>
  <si>
    <t>Opuku Nkurumah</t>
  </si>
  <si>
    <t>SALIA Sileman</t>
  </si>
  <si>
    <t>Isaac Gymfi</t>
  </si>
  <si>
    <t>KENNETH Agyapong</t>
  </si>
  <si>
    <t>Emmanuel Achampong</t>
  </si>
  <si>
    <t>Anthony Asante</t>
  </si>
  <si>
    <t>Cost Code</t>
  </si>
  <si>
    <t>Dr</t>
  </si>
  <si>
    <t>Cr</t>
  </si>
  <si>
    <t>Basic Pay</t>
  </si>
  <si>
    <t>13% SSF</t>
  </si>
  <si>
    <t>Absentism</t>
  </si>
  <si>
    <t>PAYE - IRS</t>
  </si>
  <si>
    <t>SSF (5.5%+13%)</t>
  </si>
  <si>
    <t>Staff NET PAY Liability</t>
  </si>
  <si>
    <t>JONATHAN DANFUL</t>
  </si>
  <si>
    <t>051</t>
  </si>
  <si>
    <t>SEPTEMBER SALARY SUMMARY</t>
  </si>
  <si>
    <t>052</t>
  </si>
  <si>
    <t>ISAAC ANIADIEGYI</t>
  </si>
  <si>
    <t>PRINCE MANU</t>
  </si>
  <si>
    <t>EMMANUEL BOAKYE</t>
  </si>
  <si>
    <t>KEIPHA AHMED</t>
  </si>
  <si>
    <t>CLEOPATRA KYEREWAA</t>
  </si>
  <si>
    <t>AGYEIWAA RITA</t>
  </si>
  <si>
    <t>ALUSIBA PATIENCE</t>
  </si>
  <si>
    <t>JANUARY</t>
  </si>
  <si>
    <t>PAYROLL JOURNAL FOR 2020</t>
  </si>
  <si>
    <t>January,2020</t>
  </si>
  <si>
    <t>Tin No.</t>
  </si>
  <si>
    <t>BAFFOURE ASARE</t>
  </si>
  <si>
    <t>P0006416764</t>
  </si>
  <si>
    <t>LORDINA ASARE YEBOAH</t>
  </si>
  <si>
    <t>MARTHA DARKO</t>
  </si>
  <si>
    <t>ABIGAIL AGYEMANG</t>
  </si>
  <si>
    <t>MATILDA KONADU</t>
  </si>
  <si>
    <t>ROBERTSON NANA KONADU</t>
  </si>
  <si>
    <t>KWAKU MICHAEL</t>
  </si>
  <si>
    <t>RANDY AMASAH</t>
  </si>
  <si>
    <t>JOSEPH AMOAKO MANU</t>
  </si>
  <si>
    <t>053</t>
  </si>
  <si>
    <t xml:space="preserve">                               MANAGEMENT - LOCAL</t>
  </si>
  <si>
    <t>P0005679478</t>
  </si>
  <si>
    <t>MCKENZIE SPORTS WEAR (199902121)</t>
  </si>
  <si>
    <t>G016907080033</t>
  </si>
  <si>
    <t>G046709270055</t>
  </si>
  <si>
    <t>G018110120052</t>
  </si>
  <si>
    <t>G058504180036</t>
  </si>
  <si>
    <t>G019011080095</t>
  </si>
  <si>
    <t>D017906050153</t>
  </si>
  <si>
    <t>F039111110022</t>
  </si>
  <si>
    <t>G019106010132</t>
  </si>
  <si>
    <t>G048906060086</t>
  </si>
  <si>
    <t>F168607170038</t>
  </si>
  <si>
    <t>G057702030039</t>
  </si>
  <si>
    <t>43A20D05471</t>
  </si>
  <si>
    <t>Employer   Cont.</t>
  </si>
  <si>
    <t>SSNIT NO.</t>
  </si>
  <si>
    <t>F018906200245</t>
  </si>
  <si>
    <t>EMELIA OBENG</t>
  </si>
  <si>
    <t>YAW CHRISTIANA</t>
  </si>
  <si>
    <t>SAMUEL ARTHUR</t>
  </si>
  <si>
    <t>BOABENG RICHARD</t>
  </si>
  <si>
    <t>054</t>
  </si>
  <si>
    <t>055</t>
  </si>
  <si>
    <t>056</t>
  </si>
  <si>
    <t>057</t>
  </si>
  <si>
    <t>058</t>
  </si>
  <si>
    <t>059</t>
  </si>
  <si>
    <t>060</t>
  </si>
  <si>
    <t>ASUMAH EMMANUEL</t>
  </si>
  <si>
    <t>( A )</t>
  </si>
  <si>
    <t>( B )</t>
  </si>
  <si>
    <t>TAWIAH ISAAC</t>
  </si>
  <si>
    <t>EBENEZER NAMBUO</t>
  </si>
  <si>
    <t>GH¢</t>
  </si>
  <si>
    <t xml:space="preserve">                          SENIOR, JUNIOR AND CASUAL STAFF</t>
  </si>
  <si>
    <t>BASE SALARY</t>
  </si>
  <si>
    <t xml:space="preserve">                                NETPAY SUMMARY</t>
  </si>
  <si>
    <t>MAY, 2020</t>
  </si>
  <si>
    <t>PAYROLL FOR THE MONTH OF MAY, 2020</t>
  </si>
  <si>
    <t xml:space="preserve"> MAY, 2020</t>
  </si>
  <si>
    <t xml:space="preserve">APPIAH ADDAI BOATENG </t>
  </si>
  <si>
    <t>P0030977002</t>
  </si>
  <si>
    <t>\</t>
  </si>
  <si>
    <t>CHARLES O. ADDAI</t>
  </si>
  <si>
    <t>DESMOND KORANTENG D.</t>
  </si>
  <si>
    <t>RAHANATU MUSAH</t>
  </si>
  <si>
    <t>G298111040012</t>
  </si>
  <si>
    <t>ADDAI SEI CHRISTIANA</t>
  </si>
  <si>
    <t>TOTAL (A)</t>
  </si>
  <si>
    <t>TOTAL (B)</t>
  </si>
  <si>
    <t>GRAND TOTAL (A+B)</t>
  </si>
  <si>
    <t>KYEREMAA EMELIA</t>
  </si>
  <si>
    <t>OWUSU KWAME</t>
  </si>
  <si>
    <r>
      <t>GH</t>
    </r>
    <r>
      <rPr>
        <sz val="16"/>
        <rFont val="Calibri"/>
        <family val="2"/>
      </rPr>
      <t>¢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</si>
</sst>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4" formatCode="_-* #,##0.00_-;\-* #,##0.00_-;_-* &quot;-&quot;??_-;_-@_-"/>
    <numFmt numFmtId="165" formatCode="_-* #,##0.0_-;\-* #,##0.0_-;_-* &quot;-&quot;??_-;_-@_-"/>
    <numFmt numFmtId="166" formatCode="0.0%"/>
    <numFmt numFmtId="167" formatCode="0.0"/>
    <numFmt numFmtId="168" formatCode="_(* #,##0.000_);_(* \(#,##0.000\);_(* &quot;-&quot;???_);_(@_)"/>
  </numFmts>
  <fonts count="4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name val="Courier New"/>
      <family val="3"/>
    </font>
    <font>
      <u/>
      <sz val="10"/>
      <name val="Arial"/>
      <family val="2"/>
    </font>
    <font>
      <b/>
      <u val="doubleAccounting"/>
      <sz val="10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u val="singleAccounting"/>
      <sz val="12"/>
      <name val="Times New Roman"/>
      <family val="1"/>
    </font>
    <font>
      <b/>
      <u val="doubleAccounting"/>
      <sz val="12"/>
      <name val="Times New Roman"/>
      <family val="1"/>
    </font>
    <font>
      <b/>
      <u val="singleAccounting"/>
      <sz val="12"/>
      <name val="Times New Roman"/>
      <family val="1"/>
    </font>
    <font>
      <b/>
      <sz val="12"/>
      <name val="Arial"/>
      <family val="2"/>
    </font>
    <font>
      <b/>
      <sz val="14"/>
      <name val="Arial"/>
      <family val="2"/>
    </font>
    <font>
      <b/>
      <sz val="14"/>
      <color theme="1"/>
      <name val="Calibri"/>
      <family val="2"/>
      <scheme val="minor"/>
    </font>
    <font>
      <b/>
      <sz val="14"/>
      <name val="Times New Roman"/>
      <family val="1"/>
    </font>
    <font>
      <b/>
      <sz val="14"/>
      <color theme="1"/>
      <name val="Times New Roman"/>
      <family val="1"/>
    </font>
    <font>
      <b/>
      <sz val="16"/>
      <name val="Times New Roman"/>
      <family val="1"/>
    </font>
    <font>
      <b/>
      <sz val="12"/>
      <color rgb="FF002060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u val="singleAccounting"/>
      <sz val="10"/>
      <name val="Times New Roman"/>
      <family val="1"/>
    </font>
    <font>
      <u val="doubleAccounting"/>
      <sz val="10"/>
      <name val="Times New Roman"/>
      <family val="1"/>
    </font>
    <font>
      <b/>
      <u val="doubleAccounting"/>
      <sz val="10"/>
      <name val="Times New Roman"/>
      <family val="1"/>
    </font>
    <font>
      <sz val="10"/>
      <color rgb="FF002060"/>
      <name val="Times New Roman"/>
      <family val="1"/>
    </font>
    <font>
      <b/>
      <sz val="16"/>
      <color theme="4"/>
      <name val="Times New Roman"/>
      <family val="1"/>
    </font>
    <font>
      <sz val="16"/>
      <name val="Times New Roman"/>
      <family val="1"/>
    </font>
    <font>
      <sz val="12"/>
      <color rgb="FF002060"/>
      <name val="Times New Roman"/>
      <family val="1"/>
    </font>
    <font>
      <b/>
      <sz val="12"/>
      <color theme="1"/>
      <name val="Times New Roman"/>
      <family val="1"/>
    </font>
    <font>
      <b/>
      <sz val="11"/>
      <name val="Times New Roman"/>
      <family val="1"/>
    </font>
    <font>
      <b/>
      <sz val="11"/>
      <name val="Arial"/>
      <family val="2"/>
    </font>
    <font>
      <b/>
      <u val="doubleAccounting"/>
      <sz val="11"/>
      <name val="Times New Roman"/>
      <family val="1"/>
    </font>
    <font>
      <b/>
      <sz val="16"/>
      <color theme="1"/>
      <name val="Times New Roman"/>
      <family val="1"/>
    </font>
    <font>
      <b/>
      <u val="singleAccounting"/>
      <sz val="16"/>
      <name val="Times New Roman"/>
      <family val="1"/>
    </font>
    <font>
      <b/>
      <u val="doubleAccounting"/>
      <sz val="16"/>
      <name val="Times New Roman"/>
      <family val="1"/>
    </font>
    <font>
      <sz val="16"/>
      <color rgb="FFFF0000"/>
      <name val="Times New Roman"/>
      <family val="1"/>
    </font>
    <font>
      <b/>
      <sz val="16"/>
      <color rgb="FFFF0000"/>
      <name val="Times New Roman"/>
      <family val="1"/>
    </font>
    <font>
      <b/>
      <u val="singleAccounting"/>
      <sz val="16"/>
      <color theme="1"/>
      <name val="Times New Roman"/>
      <family val="1"/>
    </font>
    <font>
      <b/>
      <u val="doubleAccounting"/>
      <sz val="16"/>
      <color theme="1"/>
      <name val="Times New Roman"/>
      <family val="1"/>
    </font>
    <font>
      <b/>
      <u val="singleAccounting"/>
      <sz val="11"/>
      <name val="Times New Roman"/>
      <family val="1"/>
    </font>
    <font>
      <b/>
      <sz val="16"/>
      <color rgb="FF002060"/>
      <name val="Times New Roman"/>
      <family val="1"/>
    </font>
    <font>
      <sz val="16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4" tint="0.39997558519241921"/>
      </top>
      <bottom style="thin">
        <color theme="0" tint="-0.2499465926084170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0" borderId="0"/>
    <xf numFmtId="0" fontId="3" fillId="0" borderId="0"/>
    <xf numFmtId="164" fontId="2" fillId="0" borderId="0" applyFont="0" applyFill="0" applyBorder="0" applyAlignment="0" applyProtection="0"/>
    <xf numFmtId="0" fontId="1" fillId="0" borderId="0"/>
    <xf numFmtId="9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29">
    <xf numFmtId="0" fontId="0" fillId="0" borderId="0" xfId="0"/>
    <xf numFmtId="0" fontId="4" fillId="0" borderId="0" xfId="0" applyFont="1"/>
    <xf numFmtId="164" fontId="0" fillId="0" borderId="0" xfId="1" applyFont="1"/>
    <xf numFmtId="164" fontId="4" fillId="0" borderId="0" xfId="1" applyFont="1"/>
    <xf numFmtId="0" fontId="6" fillId="0" borderId="0" xfId="0" applyFont="1"/>
    <xf numFmtId="164" fontId="7" fillId="0" borderId="0" xfId="1" applyFont="1"/>
    <xf numFmtId="0" fontId="4" fillId="4" borderId="0" xfId="0" applyFont="1" applyFill="1"/>
    <xf numFmtId="0" fontId="0" fillId="0" borderId="0" xfId="0" quotePrefix="1"/>
    <xf numFmtId="0" fontId="4" fillId="0" borderId="0" xfId="0" quotePrefix="1" applyFont="1"/>
    <xf numFmtId="164" fontId="8" fillId="0" borderId="0" xfId="1" applyFont="1"/>
    <xf numFmtId="0" fontId="8" fillId="0" borderId="0" xfId="0" applyFont="1"/>
    <xf numFmtId="164" fontId="9" fillId="0" borderId="1" xfId="1" applyFont="1" applyBorder="1"/>
    <xf numFmtId="0" fontId="9" fillId="0" borderId="2" xfId="0" applyFont="1" applyBorder="1"/>
    <xf numFmtId="164" fontId="9" fillId="0" borderId="3" xfId="1" applyFont="1" applyBorder="1"/>
    <xf numFmtId="164" fontId="9" fillId="0" borderId="4" xfId="1" applyFont="1" applyBorder="1"/>
    <xf numFmtId="0" fontId="9" fillId="0" borderId="5" xfId="0" applyFont="1" applyBorder="1"/>
    <xf numFmtId="164" fontId="9" fillId="0" borderId="6" xfId="1" applyFont="1" applyBorder="1"/>
    <xf numFmtId="164" fontId="9" fillId="0" borderId="4" xfId="1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164" fontId="9" fillId="0" borderId="6" xfId="1" applyFont="1" applyBorder="1" applyAlignment="1">
      <alignment horizontal="center"/>
    </xf>
    <xf numFmtId="0" fontId="9" fillId="0" borderId="0" xfId="0" applyFont="1"/>
    <xf numFmtId="164" fontId="9" fillId="0" borderId="0" xfId="1" applyFont="1"/>
    <xf numFmtId="0" fontId="9" fillId="0" borderId="9" xfId="0" applyFont="1" applyFill="1" applyBorder="1" applyAlignment="1">
      <alignment horizontal="center" wrapText="1"/>
    </xf>
    <xf numFmtId="43" fontId="9" fillId="0" borderId="0" xfId="0" applyNumberFormat="1" applyFont="1" applyFill="1"/>
    <xf numFmtId="43" fontId="9" fillId="0" borderId="0" xfId="0" applyNumberFormat="1" applyFont="1"/>
    <xf numFmtId="0" fontId="9" fillId="0" borderId="0" xfId="0" quotePrefix="1" applyFont="1"/>
    <xf numFmtId="164" fontId="10" fillId="0" borderId="0" xfId="1" applyFont="1"/>
    <xf numFmtId="164" fontId="11" fillId="0" borderId="0" xfId="1" applyFont="1"/>
    <xf numFmtId="9" fontId="8" fillId="0" borderId="0" xfId="2" applyFont="1"/>
    <xf numFmtId="0" fontId="3" fillId="0" borderId="0" xfId="4"/>
    <xf numFmtId="0" fontId="4" fillId="0" borderId="0" xfId="4" applyFont="1"/>
    <xf numFmtId="0" fontId="1" fillId="0" borderId="0" xfId="6"/>
    <xf numFmtId="0" fontId="4" fillId="0" borderId="10" xfId="4" applyFont="1" applyBorder="1" applyAlignment="1"/>
    <xf numFmtId="0" fontId="4" fillId="0" borderId="12" xfId="4" applyFont="1" applyBorder="1"/>
    <xf numFmtId="0" fontId="4" fillId="0" borderId="12" xfId="4" applyFont="1" applyBorder="1" applyAlignment="1">
      <alignment horizontal="center" wrapText="1"/>
    </xf>
    <xf numFmtId="0" fontId="4" fillId="5" borderId="12" xfId="4" applyFont="1" applyFill="1" applyBorder="1" applyAlignment="1">
      <alignment horizontal="center" wrapText="1"/>
    </xf>
    <xf numFmtId="0" fontId="4" fillId="6" borderId="12" xfId="4" applyFont="1" applyFill="1" applyBorder="1" applyAlignment="1">
      <alignment horizontal="center" wrapText="1"/>
    </xf>
    <xf numFmtId="0" fontId="4" fillId="0" borderId="19" xfId="4" applyFont="1" applyBorder="1" applyAlignment="1">
      <alignment horizontal="center" wrapText="1"/>
    </xf>
    <xf numFmtId="0" fontId="4" fillId="0" borderId="0" xfId="4" applyFont="1" applyBorder="1" applyAlignment="1">
      <alignment horizontal="center" wrapText="1"/>
    </xf>
    <xf numFmtId="0" fontId="4" fillId="0" borderId="0" xfId="4" applyFont="1" applyFill="1" applyBorder="1" applyAlignment="1">
      <alignment horizontal="center" wrapText="1"/>
    </xf>
    <xf numFmtId="0" fontId="4" fillId="0" borderId="20" xfId="4" applyFont="1" applyBorder="1"/>
    <xf numFmtId="0" fontId="3" fillId="0" borderId="0" xfId="4" applyAlignment="1">
      <alignment horizontal="center"/>
    </xf>
    <xf numFmtId="0" fontId="4" fillId="0" borderId="0" xfId="4" applyFont="1" applyAlignment="1">
      <alignment horizontal="center"/>
    </xf>
    <xf numFmtId="9" fontId="4" fillId="0" borderId="0" xfId="7" applyFont="1"/>
    <xf numFmtId="10" fontId="4" fillId="0" borderId="0" xfId="4" applyNumberFormat="1" applyFont="1" applyAlignment="1">
      <alignment horizontal="center"/>
    </xf>
    <xf numFmtId="0" fontId="4" fillId="0" borderId="0" xfId="4" applyFont="1" applyFill="1" applyAlignment="1">
      <alignment horizontal="center"/>
    </xf>
    <xf numFmtId="0" fontId="1" fillId="0" borderId="21" xfId="6" applyBorder="1"/>
    <xf numFmtId="0" fontId="3" fillId="0" borderId="0" xfId="4" applyFont="1" applyAlignment="1">
      <alignment horizontal="center"/>
    </xf>
    <xf numFmtId="43" fontId="0" fillId="0" borderId="0" xfId="8" applyFont="1" applyAlignment="1">
      <alignment horizontal="center"/>
    </xf>
    <xf numFmtId="164" fontId="0" fillId="0" borderId="0" xfId="9" applyNumberFormat="1" applyFont="1" applyAlignment="1">
      <alignment horizontal="center"/>
    </xf>
    <xf numFmtId="164" fontId="0" fillId="5" borderId="0" xfId="9" applyNumberFormat="1" applyFont="1" applyFill="1" applyAlignment="1">
      <alignment horizontal="center"/>
    </xf>
    <xf numFmtId="43" fontId="4" fillId="0" borderId="0" xfId="4" applyNumberFormat="1" applyFont="1" applyFill="1" applyAlignment="1">
      <alignment horizontal="center"/>
    </xf>
    <xf numFmtId="168" fontId="3" fillId="0" borderId="0" xfId="4" applyNumberFormat="1" applyFill="1" applyAlignment="1">
      <alignment horizontal="center"/>
    </xf>
    <xf numFmtId="0" fontId="3" fillId="0" borderId="21" xfId="4" applyBorder="1"/>
    <xf numFmtId="164" fontId="4" fillId="0" borderId="0" xfId="9" applyNumberFormat="1" applyFont="1" applyAlignment="1">
      <alignment horizontal="center"/>
    </xf>
    <xf numFmtId="164" fontId="4" fillId="0" borderId="0" xfId="9" applyNumberFormat="1" applyFont="1" applyFill="1" applyAlignment="1">
      <alignment horizontal="center"/>
    </xf>
    <xf numFmtId="43" fontId="3" fillId="0" borderId="0" xfId="8" applyFont="1"/>
    <xf numFmtId="0" fontId="3" fillId="0" borderId="0" xfId="4" applyFill="1"/>
    <xf numFmtId="43" fontId="4" fillId="0" borderId="22" xfId="4" applyNumberFormat="1" applyFont="1" applyBorder="1"/>
    <xf numFmtId="43" fontId="4" fillId="0" borderId="0" xfId="4" applyNumberFormat="1" applyFont="1" applyBorder="1"/>
    <xf numFmtId="43" fontId="4" fillId="0" borderId="0" xfId="4" applyNumberFormat="1" applyFont="1" applyFill="1"/>
    <xf numFmtId="43" fontId="3" fillId="0" borderId="0" xfId="4" applyNumberFormat="1"/>
    <xf numFmtId="0" fontId="4" fillId="0" borderId="0" xfId="4" applyFont="1" applyFill="1" applyBorder="1" applyAlignment="1">
      <alignment horizontal="center"/>
    </xf>
    <xf numFmtId="10" fontId="4" fillId="0" borderId="0" xfId="4" applyNumberFormat="1" applyFont="1" applyFill="1" applyBorder="1" applyAlignment="1">
      <alignment horizontal="center" wrapText="1"/>
    </xf>
    <xf numFmtId="9" fontId="0" fillId="0" borderId="0" xfId="10" applyFont="1"/>
    <xf numFmtId="0" fontId="4" fillId="0" borderId="23" xfId="4" applyFont="1" applyBorder="1"/>
    <xf numFmtId="0" fontId="4" fillId="0" borderId="23" xfId="4" applyFont="1" applyBorder="1" applyAlignment="1">
      <alignment horizontal="center" wrapText="1"/>
    </xf>
    <xf numFmtId="0" fontId="4" fillId="5" borderId="23" xfId="4" applyFont="1" applyFill="1" applyBorder="1" applyAlignment="1">
      <alignment horizontal="center" wrapText="1"/>
    </xf>
    <xf numFmtId="0" fontId="4" fillId="6" borderId="23" xfId="4" applyFont="1" applyFill="1" applyBorder="1" applyAlignment="1">
      <alignment horizontal="center" wrapText="1"/>
    </xf>
    <xf numFmtId="0" fontId="4" fillId="0" borderId="24" xfId="4" applyFont="1" applyBorder="1" applyAlignment="1">
      <alignment horizontal="center" wrapText="1"/>
    </xf>
    <xf numFmtId="0" fontId="3" fillId="0" borderId="5" xfId="4" applyBorder="1" applyAlignment="1">
      <alignment horizontal="center"/>
    </xf>
    <xf numFmtId="0" fontId="4" fillId="0" borderId="5" xfId="4" applyFont="1" applyBorder="1" applyAlignment="1">
      <alignment horizontal="center"/>
    </xf>
    <xf numFmtId="9" fontId="4" fillId="0" borderId="5" xfId="7" applyFont="1" applyBorder="1"/>
    <xf numFmtId="10" fontId="4" fillId="0" borderId="5" xfId="4" applyNumberFormat="1" applyFont="1" applyBorder="1" applyAlignment="1">
      <alignment horizontal="center"/>
    </xf>
    <xf numFmtId="0" fontId="3" fillId="0" borderId="5" xfId="4" applyFont="1" applyBorder="1" applyAlignment="1">
      <alignment horizontal="center"/>
    </xf>
    <xf numFmtId="43" fontId="0" fillId="0" borderId="5" xfId="8" applyFont="1" applyBorder="1" applyAlignment="1">
      <alignment horizontal="center"/>
    </xf>
    <xf numFmtId="164" fontId="0" fillId="0" borderId="5" xfId="9" applyNumberFormat="1" applyFont="1" applyBorder="1" applyAlignment="1">
      <alignment horizontal="center"/>
    </xf>
    <xf numFmtId="164" fontId="0" fillId="5" borderId="5" xfId="9" applyNumberFormat="1" applyFont="1" applyFill="1" applyBorder="1" applyAlignment="1">
      <alignment horizontal="center"/>
    </xf>
    <xf numFmtId="164" fontId="4" fillId="0" borderId="5" xfId="9" applyNumberFormat="1" applyFont="1" applyBorder="1" applyAlignment="1">
      <alignment horizontal="center"/>
    </xf>
    <xf numFmtId="43" fontId="3" fillId="0" borderId="5" xfId="8" applyFont="1" applyBorder="1"/>
    <xf numFmtId="0" fontId="3" fillId="0" borderId="5" xfId="4" applyBorder="1"/>
    <xf numFmtId="43" fontId="4" fillId="0" borderId="5" xfId="4" applyNumberFormat="1" applyFont="1" applyBorder="1"/>
    <xf numFmtId="43" fontId="4" fillId="0" borderId="25" xfId="4" applyNumberFormat="1" applyFont="1" applyBorder="1"/>
    <xf numFmtId="17" fontId="3" fillId="0" borderId="0" xfId="4" applyNumberFormat="1"/>
    <xf numFmtId="43" fontId="0" fillId="0" borderId="0" xfId="8" applyFont="1" applyFill="1" applyAlignment="1">
      <alignment horizontal="center"/>
    </xf>
    <xf numFmtId="43" fontId="3" fillId="0" borderId="0" xfId="8" applyFont="1" applyFill="1"/>
    <xf numFmtId="0" fontId="4" fillId="7" borderId="5" xfId="4" applyFont="1" applyFill="1" applyBorder="1"/>
    <xf numFmtId="0" fontId="4" fillId="7" borderId="5" xfId="4" applyFont="1" applyFill="1" applyBorder="1" applyAlignment="1">
      <alignment horizontal="center"/>
    </xf>
    <xf numFmtId="164" fontId="0" fillId="0" borderId="5" xfId="9" applyNumberFormat="1" applyFont="1" applyBorder="1"/>
    <xf numFmtId="164" fontId="0" fillId="4" borderId="5" xfId="9" applyNumberFormat="1" applyFont="1" applyFill="1" applyBorder="1"/>
    <xf numFmtId="0" fontId="3" fillId="0" borderId="0" xfId="4" applyFont="1"/>
    <xf numFmtId="164" fontId="0" fillId="0" borderId="0" xfId="9" applyNumberFormat="1" applyFont="1" applyBorder="1"/>
    <xf numFmtId="164" fontId="4" fillId="7" borderId="5" xfId="9" applyNumberFormat="1" applyFont="1" applyFill="1" applyBorder="1"/>
    <xf numFmtId="43" fontId="1" fillId="0" borderId="0" xfId="6" applyNumberFormat="1"/>
    <xf numFmtId="164" fontId="12" fillId="0" borderId="0" xfId="1" applyFont="1"/>
    <xf numFmtId="164" fontId="16" fillId="0" borderId="0" xfId="1" applyFont="1" applyFill="1" applyAlignment="1">
      <alignment horizontal="center"/>
    </xf>
    <xf numFmtId="0" fontId="16" fillId="0" borderId="0" xfId="0" applyFont="1"/>
    <xf numFmtId="164" fontId="16" fillId="0" borderId="0" xfId="1" applyFont="1"/>
    <xf numFmtId="164" fontId="16" fillId="0" borderId="0" xfId="0" applyNumberFormat="1" applyFont="1"/>
    <xf numFmtId="164" fontId="9" fillId="0" borderId="5" xfId="1" quotePrefix="1" applyFont="1" applyBorder="1" applyAlignment="1">
      <alignment horizontal="right"/>
    </xf>
    <xf numFmtId="164" fontId="9" fillId="0" borderId="5" xfId="1" quotePrefix="1" applyFont="1" applyBorder="1" applyAlignment="1">
      <alignment horizontal="center"/>
    </xf>
    <xf numFmtId="165" fontId="9" fillId="0" borderId="5" xfId="1" applyNumberFormat="1" applyFont="1" applyBorder="1"/>
    <xf numFmtId="164" fontId="9" fillId="0" borderId="6" xfId="1" quotePrefix="1" applyFont="1" applyBorder="1" applyAlignment="1">
      <alignment horizontal="center"/>
    </xf>
    <xf numFmtId="166" fontId="9" fillId="0" borderId="5" xfId="0" applyNumberFormat="1" applyFont="1" applyBorder="1"/>
    <xf numFmtId="167" fontId="9" fillId="0" borderId="5" xfId="0" applyNumberFormat="1" applyFont="1" applyBorder="1"/>
    <xf numFmtId="164" fontId="9" fillId="0" borderId="7" xfId="1" applyFont="1" applyBorder="1"/>
    <xf numFmtId="166" fontId="9" fillId="0" borderId="8" xfId="0" applyNumberFormat="1" applyFont="1" applyBorder="1"/>
    <xf numFmtId="0" fontId="9" fillId="0" borderId="0" xfId="0" applyFont="1" applyFill="1"/>
    <xf numFmtId="0" fontId="9" fillId="4" borderId="0" xfId="0" applyFont="1" applyFill="1"/>
    <xf numFmtId="164" fontId="9" fillId="0" borderId="0" xfId="0" applyNumberFormat="1" applyFont="1" applyFill="1"/>
    <xf numFmtId="164" fontId="17" fillId="0" borderId="0" xfId="1" applyFont="1" applyFill="1" applyAlignment="1">
      <alignment horizontal="center"/>
    </xf>
    <xf numFmtId="164" fontId="16" fillId="0" borderId="0" xfId="1" applyFont="1" applyAlignment="1">
      <alignment horizontal="center"/>
    </xf>
    <xf numFmtId="164" fontId="9" fillId="0" borderId="0" xfId="0" applyNumberFormat="1" applyFont="1"/>
    <xf numFmtId="164" fontId="4" fillId="4" borderId="0" xfId="1" applyFont="1" applyFill="1"/>
    <xf numFmtId="2" fontId="4" fillId="0" borderId="0" xfId="0" applyNumberFormat="1" applyFont="1"/>
    <xf numFmtId="164" fontId="3" fillId="0" borderId="5" xfId="9" applyNumberFormat="1" applyFont="1" applyBorder="1"/>
    <xf numFmtId="0" fontId="20" fillId="0" borderId="0" xfId="0" applyFont="1"/>
    <xf numFmtId="0" fontId="21" fillId="0" borderId="0" xfId="0" applyNumberFormat="1" applyFont="1"/>
    <xf numFmtId="0" fontId="21" fillId="0" borderId="0" xfId="0" applyFont="1"/>
    <xf numFmtId="164" fontId="21" fillId="0" borderId="0" xfId="1" applyFont="1"/>
    <xf numFmtId="0" fontId="21" fillId="4" borderId="0" xfId="0" applyNumberFormat="1" applyFont="1" applyFill="1"/>
    <xf numFmtId="0" fontId="21" fillId="4" borderId="0" xfId="0" applyFont="1" applyFill="1"/>
    <xf numFmtId="164" fontId="21" fillId="4" borderId="0" xfId="1" applyFont="1" applyFill="1"/>
    <xf numFmtId="0" fontId="21" fillId="4" borderId="0" xfId="0" applyFont="1" applyFill="1" applyAlignment="1">
      <alignment wrapText="1"/>
    </xf>
    <xf numFmtId="164" fontId="20" fillId="4" borderId="0" xfId="1" applyFont="1" applyFill="1" applyAlignment="1">
      <alignment horizontal="center"/>
    </xf>
    <xf numFmtId="0" fontId="20" fillId="4" borderId="0" xfId="0" applyFont="1" applyFill="1" applyAlignment="1">
      <alignment horizontal="center"/>
    </xf>
    <xf numFmtId="164" fontId="22" fillId="0" borderId="0" xfId="1" applyFont="1"/>
    <xf numFmtId="164" fontId="23" fillId="0" borderId="0" xfId="1" applyFont="1"/>
    <xf numFmtId="164" fontId="20" fillId="0" borderId="0" xfId="1" applyFont="1"/>
    <xf numFmtId="164" fontId="24" fillId="0" borderId="0" xfId="1" applyFont="1"/>
    <xf numFmtId="0" fontId="21" fillId="0" borderId="0" xfId="0" quotePrefix="1" applyNumberFormat="1" applyFont="1"/>
    <xf numFmtId="2" fontId="21" fillId="0" borderId="0" xfId="0" quotePrefix="1" applyNumberFormat="1" applyFont="1"/>
    <xf numFmtId="0" fontId="18" fillId="0" borderId="0" xfId="0" applyFont="1"/>
    <xf numFmtId="164" fontId="9" fillId="4" borderId="0" xfId="1" applyFont="1" applyFill="1"/>
    <xf numFmtId="164" fontId="9" fillId="4" borderId="0" xfId="1" applyFont="1" applyFill="1" applyAlignment="1">
      <alignment wrapText="1"/>
    </xf>
    <xf numFmtId="0" fontId="16" fillId="4" borderId="0" xfId="0" applyFont="1" applyFill="1"/>
    <xf numFmtId="164" fontId="16" fillId="4" borderId="0" xfId="1" applyFont="1" applyFill="1"/>
    <xf numFmtId="164" fontId="16" fillId="4" borderId="0" xfId="1" applyFont="1" applyFill="1" applyAlignment="1">
      <alignment wrapText="1"/>
    </xf>
    <xf numFmtId="0" fontId="27" fillId="0" borderId="0" xfId="0" applyFont="1"/>
    <xf numFmtId="164" fontId="27" fillId="0" borderId="0" xfId="1" applyFont="1"/>
    <xf numFmtId="0" fontId="8" fillId="4" borderId="0" xfId="0" applyFont="1" applyFill="1"/>
    <xf numFmtId="0" fontId="9" fillId="2" borderId="13" xfId="3" applyNumberFormat="1" applyFont="1" applyFill="1" applyBorder="1" applyAlignment="1"/>
    <xf numFmtId="164" fontId="29" fillId="2" borderId="14" xfId="5" applyNumberFormat="1" applyFont="1" applyFill="1" applyBorder="1"/>
    <xf numFmtId="0" fontId="9" fillId="0" borderId="13" xfId="3" applyNumberFormat="1" applyFont="1" applyBorder="1" applyAlignment="1"/>
    <xf numFmtId="164" fontId="29" fillId="0" borderId="14" xfId="5" applyNumberFormat="1" applyFont="1" applyBorder="1"/>
    <xf numFmtId="0" fontId="29" fillId="2" borderId="13" xfId="4" applyNumberFormat="1" applyFont="1" applyFill="1" applyBorder="1" applyAlignment="1"/>
    <xf numFmtId="0" fontId="29" fillId="0" borderId="13" xfId="4" applyNumberFormat="1" applyFont="1" applyBorder="1" applyAlignment="1"/>
    <xf numFmtId="0" fontId="29" fillId="3" borderId="15" xfId="4" applyNumberFormat="1" applyFont="1" applyFill="1" applyBorder="1" applyAlignment="1"/>
    <xf numFmtId="0" fontId="29" fillId="3" borderId="15" xfId="3" applyNumberFormat="1" applyFont="1" applyFill="1" applyBorder="1" applyAlignment="1"/>
    <xf numFmtId="0" fontId="29" fillId="0" borderId="15" xfId="4" applyNumberFormat="1" applyFont="1" applyFill="1" applyBorder="1" applyAlignment="1"/>
    <xf numFmtId="164" fontId="29" fillId="2" borderId="16" xfId="5" applyNumberFormat="1" applyFont="1" applyFill="1" applyBorder="1"/>
    <xf numFmtId="0" fontId="29" fillId="0" borderId="18" xfId="4" applyNumberFormat="1" applyFont="1" applyFill="1" applyBorder="1" applyAlignment="1"/>
    <xf numFmtId="164" fontId="29" fillId="2" borderId="0" xfId="5" applyNumberFormat="1" applyFont="1" applyFill="1" applyBorder="1"/>
    <xf numFmtId="0" fontId="29" fillId="3" borderId="18" xfId="4" applyNumberFormat="1" applyFont="1" applyFill="1" applyBorder="1" applyAlignment="1"/>
    <xf numFmtId="0" fontId="9" fillId="0" borderId="0" xfId="0" applyFont="1" applyFill="1" applyBorder="1"/>
    <xf numFmtId="0" fontId="9" fillId="0" borderId="0" xfId="0" quotePrefix="1" applyFont="1" applyFill="1" applyBorder="1"/>
    <xf numFmtId="0" fontId="30" fillId="4" borderId="0" xfId="0" applyFont="1" applyFill="1"/>
    <xf numFmtId="164" fontId="30" fillId="4" borderId="0" xfId="1" applyFont="1" applyFill="1"/>
    <xf numFmtId="2" fontId="30" fillId="0" borderId="0" xfId="0" applyNumberFormat="1" applyFont="1"/>
    <xf numFmtId="164" fontId="30" fillId="4" borderId="0" xfId="1" applyFont="1" applyFill="1" applyAlignment="1">
      <alignment horizontal="right"/>
    </xf>
    <xf numFmtId="0" fontId="30" fillId="0" borderId="0" xfId="0" applyFont="1"/>
    <xf numFmtId="164" fontId="30" fillId="0" borderId="0" xfId="1" applyFont="1"/>
    <xf numFmtId="1" fontId="30" fillId="0" borderId="0" xfId="0" applyNumberFormat="1" applyFont="1"/>
    <xf numFmtId="0" fontId="30" fillId="0" borderId="0" xfId="0" quotePrefix="1" applyFont="1"/>
    <xf numFmtId="0" fontId="31" fillId="0" borderId="0" xfId="0" applyFont="1"/>
    <xf numFmtId="164" fontId="32" fillId="0" borderId="0" xfId="1" applyFont="1"/>
    <xf numFmtId="164" fontId="18" fillId="0" borderId="0" xfId="1" applyFont="1"/>
    <xf numFmtId="0" fontId="27" fillId="4" borderId="12" xfId="0" applyFont="1" applyFill="1" applyBorder="1"/>
    <xf numFmtId="164" fontId="27" fillId="4" borderId="12" xfId="1" applyFont="1" applyFill="1" applyBorder="1" applyAlignment="1">
      <alignment horizontal="center" wrapText="1"/>
    </xf>
    <xf numFmtId="0" fontId="27" fillId="4" borderId="12" xfId="0" applyFont="1" applyFill="1" applyBorder="1" applyAlignment="1">
      <alignment horizontal="center" wrapText="1"/>
    </xf>
    <xf numFmtId="10" fontId="27" fillId="4" borderId="12" xfId="0" applyNumberFormat="1" applyFont="1" applyFill="1" applyBorder="1" applyAlignment="1">
      <alignment horizontal="center" wrapText="1"/>
    </xf>
    <xf numFmtId="0" fontId="27" fillId="4" borderId="17" xfId="0" applyFont="1" applyFill="1" applyBorder="1" applyAlignment="1">
      <alignment horizontal="center" wrapText="1"/>
    </xf>
    <xf numFmtId="164" fontId="18" fillId="0" borderId="0" xfId="1" applyFont="1" applyFill="1" applyAlignment="1">
      <alignment horizontal="center"/>
    </xf>
    <xf numFmtId="0" fontId="18" fillId="0" borderId="0" xfId="0" applyFont="1" applyFill="1"/>
    <xf numFmtId="164" fontId="33" fillId="0" borderId="0" xfId="1" applyFont="1" applyFill="1" applyAlignment="1">
      <alignment horizontal="center"/>
    </xf>
    <xf numFmtId="164" fontId="18" fillId="0" borderId="0" xfId="1" applyFont="1" applyFill="1"/>
    <xf numFmtId="1" fontId="18" fillId="0" borderId="0" xfId="0" applyNumberFormat="1" applyFont="1" applyFill="1" applyAlignment="1">
      <alignment horizontal="center"/>
    </xf>
    <xf numFmtId="164" fontId="18" fillId="0" borderId="0" xfId="1" quotePrefix="1" applyFont="1" applyFill="1"/>
    <xf numFmtId="164" fontId="18" fillId="0" borderId="0" xfId="1" applyFont="1" applyAlignment="1">
      <alignment horizontal="center"/>
    </xf>
    <xf numFmtId="164" fontId="18" fillId="0" borderId="0" xfId="0" applyNumberFormat="1" applyFont="1"/>
    <xf numFmtId="164" fontId="33" fillId="8" borderId="0" xfId="1" applyFont="1" applyFill="1"/>
    <xf numFmtId="164" fontId="34" fillId="0" borderId="0" xfId="1" applyFont="1"/>
    <xf numFmtId="164" fontId="34" fillId="0" borderId="0" xfId="0" applyNumberFormat="1" applyFont="1"/>
    <xf numFmtId="164" fontId="35" fillId="0" borderId="0" xfId="1" applyFont="1"/>
    <xf numFmtId="0" fontId="36" fillId="0" borderId="0" xfId="0" applyFont="1" applyFill="1"/>
    <xf numFmtId="0" fontId="36" fillId="0" borderId="0" xfId="0" quotePrefix="1" applyFont="1" applyFill="1"/>
    <xf numFmtId="0" fontId="37" fillId="0" borderId="0" xfId="0" applyFont="1" applyFill="1"/>
    <xf numFmtId="0" fontId="37" fillId="0" borderId="0" xfId="0" quotePrefix="1" applyFont="1" applyFill="1"/>
    <xf numFmtId="0" fontId="37" fillId="0" borderId="0" xfId="0" quotePrefix="1" applyFont="1"/>
    <xf numFmtId="2" fontId="37" fillId="0" borderId="0" xfId="0" quotePrefix="1" applyNumberFormat="1" applyFont="1"/>
    <xf numFmtId="0" fontId="18" fillId="0" borderId="0" xfId="0" quotePrefix="1" applyFont="1"/>
    <xf numFmtId="164" fontId="38" fillId="0" borderId="0" xfId="1" applyFont="1" applyFill="1" applyAlignment="1">
      <alignment horizontal="center"/>
    </xf>
    <xf numFmtId="164" fontId="39" fillId="0" borderId="0" xfId="1" applyFont="1" applyFill="1" applyAlignment="1">
      <alignment horizontal="center"/>
    </xf>
    <xf numFmtId="164" fontId="34" fillId="0" borderId="0" xfId="1" applyFont="1" applyAlignment="1">
      <alignment horizontal="center"/>
    </xf>
    <xf numFmtId="164" fontId="34" fillId="0" borderId="0" xfId="1" applyFont="1" applyFill="1" applyAlignment="1">
      <alignment horizontal="center"/>
    </xf>
    <xf numFmtId="164" fontId="40" fillId="0" borderId="0" xfId="1" applyFont="1"/>
    <xf numFmtId="164" fontId="35" fillId="0" borderId="0" xfId="1" applyFont="1" applyAlignment="1">
      <alignment horizontal="center"/>
    </xf>
    <xf numFmtId="164" fontId="35" fillId="0" borderId="0" xfId="1" applyFont="1" applyFill="1" applyAlignment="1">
      <alignment horizontal="center"/>
    </xf>
    <xf numFmtId="164" fontId="37" fillId="0" borderId="0" xfId="1" applyFont="1" applyFill="1" applyAlignment="1">
      <alignment horizontal="center"/>
    </xf>
    <xf numFmtId="164" fontId="35" fillId="0" borderId="0" xfId="0" applyNumberFormat="1" applyFont="1"/>
    <xf numFmtId="0" fontId="27" fillId="0" borderId="0" xfId="0" applyFont="1" applyFill="1"/>
    <xf numFmtId="0" fontId="27" fillId="4" borderId="10" xfId="0" applyFont="1" applyFill="1" applyBorder="1" applyAlignment="1">
      <alignment horizontal="center"/>
    </xf>
    <xf numFmtId="0" fontId="27" fillId="4" borderId="0" xfId="0" applyFont="1" applyFill="1"/>
    <xf numFmtId="43" fontId="27" fillId="4" borderId="0" xfId="0" applyNumberFormat="1" applyFont="1" applyFill="1"/>
    <xf numFmtId="164" fontId="27" fillId="0" borderId="0" xfId="1" applyFont="1" applyFill="1" applyAlignment="1">
      <alignment horizontal="center"/>
    </xf>
    <xf numFmtId="9" fontId="27" fillId="0" borderId="0" xfId="2" applyFont="1" applyFill="1"/>
    <xf numFmtId="0" fontId="27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/>
    </xf>
    <xf numFmtId="0" fontId="37" fillId="0" borderId="0" xfId="0" applyFont="1" applyFill="1" applyAlignment="1">
      <alignment horizontal="center"/>
    </xf>
    <xf numFmtId="0" fontId="4" fillId="0" borderId="9" xfId="4" applyFont="1" applyBorder="1" applyAlignment="1">
      <alignment horizontal="center"/>
    </xf>
    <xf numFmtId="0" fontId="4" fillId="0" borderId="10" xfId="4" applyFont="1" applyBorder="1" applyAlignment="1">
      <alignment horizontal="center"/>
    </xf>
    <xf numFmtId="0" fontId="4" fillId="0" borderId="0" xfId="4" applyFont="1" applyFill="1" applyBorder="1" applyAlignment="1">
      <alignment horizontal="center"/>
    </xf>
    <xf numFmtId="17" fontId="3" fillId="0" borderId="26" xfId="4" applyNumberFormat="1" applyBorder="1" applyAlignment="1">
      <alignment horizontal="center"/>
    </xf>
    <xf numFmtId="0" fontId="3" fillId="7" borderId="0" xfId="4" applyFont="1" applyFill="1" applyAlignment="1">
      <alignment horizontal="center"/>
    </xf>
    <xf numFmtId="0" fontId="15" fillId="0" borderId="0" xfId="6" applyFont="1"/>
    <xf numFmtId="0" fontId="28" fillId="0" borderId="0" xfId="0" applyFont="1" applyAlignment="1"/>
    <xf numFmtId="0" fontId="27" fillId="4" borderId="9" xfId="0" applyFont="1" applyFill="1" applyBorder="1" applyAlignment="1">
      <alignment horizontal="center"/>
    </xf>
    <xf numFmtId="0" fontId="27" fillId="4" borderId="10" xfId="0" applyFont="1" applyFill="1" applyBorder="1" applyAlignment="1">
      <alignment horizontal="center"/>
    </xf>
    <xf numFmtId="0" fontId="27" fillId="4" borderId="11" xfId="0" applyFont="1" applyFill="1" applyBorder="1" applyAlignment="1">
      <alignment horizontal="center"/>
    </xf>
    <xf numFmtId="0" fontId="41" fillId="0" borderId="0" xfId="0" applyFont="1" applyAlignment="1">
      <alignment horizontal="center"/>
    </xf>
    <xf numFmtId="164" fontId="18" fillId="0" borderId="0" xfId="1" applyFont="1"/>
    <xf numFmtId="0" fontId="19" fillId="0" borderId="0" xfId="0" applyFont="1" applyAlignment="1">
      <alignment vertical="center"/>
    </xf>
    <xf numFmtId="0" fontId="13" fillId="0" borderId="0" xfId="0" applyFont="1" applyAlignment="1">
      <alignment horizontal="left" vertical="top"/>
    </xf>
    <xf numFmtId="0" fontId="26" fillId="0" borderId="0" xfId="0" applyFont="1" applyAlignment="1" applyProtection="1">
      <alignment horizontal="center" vertical="center"/>
      <protection locked="0"/>
    </xf>
    <xf numFmtId="0" fontId="18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164" fontId="14" fillId="0" borderId="0" xfId="1" applyFont="1" applyAlignment="1">
      <alignment horizontal="center"/>
    </xf>
    <xf numFmtId="164" fontId="4" fillId="0" borderId="0" xfId="1" applyFont="1" applyAlignment="1">
      <alignment horizontal="center"/>
    </xf>
    <xf numFmtId="0" fontId="13" fillId="0" borderId="0" xfId="0" applyFont="1" applyAlignment="1">
      <alignment horizontal="center"/>
    </xf>
  </cellXfs>
  <cellStyles count="11">
    <cellStyle name="Comma" xfId="1" builtinId="3"/>
    <cellStyle name="Comma 2" xfId="5" xr:uid="{00000000-0005-0000-0000-000001000000}"/>
    <cellStyle name="Comma 2 2" xfId="9" xr:uid="{00000000-0005-0000-0000-000002000000}"/>
    <cellStyle name="Comma 3" xfId="8" xr:uid="{00000000-0005-0000-0000-000003000000}"/>
    <cellStyle name="Normal" xfId="0" builtinId="0"/>
    <cellStyle name="Normal 2" xfId="6" xr:uid="{00000000-0005-0000-0000-000005000000}"/>
    <cellStyle name="Normal 2 2" xfId="4" xr:uid="{00000000-0005-0000-0000-000006000000}"/>
    <cellStyle name="Normal 3" xfId="3" xr:uid="{00000000-0005-0000-0000-000007000000}"/>
    <cellStyle name="Percent" xfId="2" builtinId="5"/>
    <cellStyle name="Percent 2" xfId="10" xr:uid="{00000000-0005-0000-0000-000009000000}"/>
    <cellStyle name="Percent 2 2" xfId="7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F511"/>
  <sheetViews>
    <sheetView topLeftCell="A391" workbookViewId="0">
      <pane xSplit="2" topLeftCell="C1" activePane="topRight" state="frozen"/>
      <selection activeCell="A484" sqref="A484"/>
      <selection pane="topRight" activeCell="E510" sqref="E510"/>
    </sheetView>
  </sheetViews>
  <sheetFormatPr defaultRowHeight="15" x14ac:dyDescent="0.25"/>
  <cols>
    <col min="1" max="1" width="9.140625" style="31"/>
    <col min="2" max="2" width="26.42578125" style="31" customWidth="1"/>
    <col min="3" max="3" width="9.140625" style="31"/>
    <col min="4" max="4" width="17.28515625" style="31" customWidth="1"/>
    <col min="5" max="5" width="10.5703125" style="31" bestFit="1" customWidth="1"/>
    <col min="6" max="6" width="13.28515625" style="31" customWidth="1"/>
    <col min="7" max="7" width="10.85546875" style="31" customWidth="1"/>
    <col min="8" max="8" width="14.42578125" style="31" customWidth="1"/>
    <col min="9" max="9" width="10.42578125" style="31" customWidth="1"/>
    <col min="10" max="11" width="10.5703125" style="31" bestFit="1" customWidth="1"/>
    <col min="12" max="12" width="11.42578125" style="31" customWidth="1"/>
    <col min="13" max="13" width="10.7109375" style="31" customWidth="1"/>
    <col min="14" max="15" width="10.5703125" style="31" bestFit="1" customWidth="1"/>
    <col min="16" max="27" width="10.5703125" style="31" customWidth="1"/>
    <col min="28" max="28" width="11.5703125" style="31" customWidth="1"/>
    <col min="29" max="29" width="12.85546875" style="31" customWidth="1"/>
    <col min="30" max="16384" width="9.140625" style="31"/>
  </cols>
  <sheetData>
    <row r="2" spans="1:28" x14ac:dyDescent="0.25">
      <c r="A2" s="29"/>
      <c r="B2" s="30" t="s">
        <v>161</v>
      </c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</row>
    <row r="3" spans="1:28" ht="15.75" thickBot="1" x14ac:dyDescent="0.3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</row>
    <row r="4" spans="1:28" ht="15.75" thickBot="1" x14ac:dyDescent="0.3">
      <c r="A4" s="29"/>
      <c r="B4" s="209" t="s">
        <v>120</v>
      </c>
      <c r="C4" s="210"/>
      <c r="D4" s="210"/>
      <c r="E4" s="210"/>
      <c r="F4" s="210"/>
      <c r="G4" s="210"/>
      <c r="H4" s="210"/>
      <c r="I4" s="210"/>
      <c r="J4" s="32"/>
      <c r="K4" s="32"/>
      <c r="L4" s="32"/>
      <c r="M4" s="32"/>
      <c r="N4" s="32"/>
      <c r="O4" s="211"/>
      <c r="P4" s="211"/>
      <c r="Q4" s="211"/>
      <c r="R4" s="211"/>
      <c r="S4" s="211"/>
      <c r="T4" s="211"/>
      <c r="U4" s="211"/>
      <c r="V4" s="211"/>
      <c r="W4" s="211"/>
      <c r="X4" s="211"/>
      <c r="Y4" s="211"/>
      <c r="Z4" s="211"/>
      <c r="AA4" s="211"/>
      <c r="AB4" s="211"/>
    </row>
    <row r="5" spans="1:28" ht="52.5" thickBot="1" x14ac:dyDescent="0.3">
      <c r="A5" s="29"/>
      <c r="B5" s="33" t="s">
        <v>9</v>
      </c>
      <c r="C5" s="33" t="s">
        <v>10</v>
      </c>
      <c r="D5" s="34" t="s">
        <v>11</v>
      </c>
      <c r="E5" s="34" t="s">
        <v>162</v>
      </c>
      <c r="F5" s="34" t="s">
        <v>104</v>
      </c>
      <c r="G5" s="34" t="s">
        <v>163</v>
      </c>
      <c r="H5" s="34" t="s">
        <v>13</v>
      </c>
      <c r="I5" s="35" t="s">
        <v>14</v>
      </c>
      <c r="J5" s="35" t="s">
        <v>89</v>
      </c>
      <c r="K5" s="35" t="s">
        <v>90</v>
      </c>
      <c r="L5" s="35" t="s">
        <v>152</v>
      </c>
      <c r="M5" s="36" t="s">
        <v>15</v>
      </c>
      <c r="N5" s="37" t="s">
        <v>164</v>
      </c>
      <c r="O5" s="37" t="s">
        <v>165</v>
      </c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9"/>
    </row>
    <row r="6" spans="1:28" x14ac:dyDescent="0.25">
      <c r="A6" s="29"/>
      <c r="B6" s="40" t="s">
        <v>166</v>
      </c>
      <c r="C6" s="41"/>
      <c r="D6" s="42" t="s">
        <v>18</v>
      </c>
      <c r="E6" s="43"/>
      <c r="F6" s="43"/>
      <c r="G6" s="44">
        <v>5.5E-2</v>
      </c>
      <c r="H6" s="42" t="s">
        <v>18</v>
      </c>
      <c r="I6" s="42" t="s">
        <v>18</v>
      </c>
      <c r="J6" s="42"/>
      <c r="K6" s="42"/>
      <c r="L6" s="42"/>
      <c r="M6" s="42" t="s">
        <v>18</v>
      </c>
      <c r="N6" s="42" t="s">
        <v>18</v>
      </c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45"/>
    </row>
    <row r="7" spans="1:28" x14ac:dyDescent="0.25">
      <c r="A7" s="29">
        <v>1</v>
      </c>
      <c r="B7" s="46" t="s">
        <v>167</v>
      </c>
      <c r="C7" s="47">
        <v>904</v>
      </c>
      <c r="D7" s="48">
        <v>1525</v>
      </c>
      <c r="E7" s="49"/>
      <c r="F7" s="49">
        <f>SUM(D7:E7)</f>
        <v>1525</v>
      </c>
      <c r="G7" s="49">
        <v>62.5</v>
      </c>
      <c r="H7" s="49">
        <f>F7-G7</f>
        <v>1462.5</v>
      </c>
      <c r="I7" s="50">
        <f t="shared" ref="I7:I15" si="0">IF(H7&lt;=261,0,IF(H7&lt;=331,5%*(H7-261),IF(H7&lt;=431,5%*70+10%*(H7-331),IF(H7&lt;=3241,5%*70+10%*100+17.5%*(H7-431),IF(H7&gt;3241,5%*70+10%*100+17.5%*2810+25%*(H7-3241))))))</f>
        <v>194.01249999999999</v>
      </c>
      <c r="J7" s="50">
        <v>20</v>
      </c>
      <c r="K7" s="50"/>
      <c r="L7" s="50"/>
      <c r="M7" s="49">
        <f>H7-I7-J7-K7-L7</f>
        <v>1248.4875</v>
      </c>
      <c r="N7" s="50">
        <f t="shared" ref="N7:N15" si="1">D7*0.13</f>
        <v>198.25</v>
      </c>
      <c r="O7" s="51">
        <v>168.75</v>
      </c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2"/>
    </row>
    <row r="8" spans="1:28" x14ac:dyDescent="0.25">
      <c r="A8" s="29">
        <v>2</v>
      </c>
      <c r="B8" s="46" t="s">
        <v>168</v>
      </c>
      <c r="C8" s="47">
        <v>907</v>
      </c>
      <c r="D8" s="48">
        <v>925</v>
      </c>
      <c r="E8" s="49"/>
      <c r="F8" s="49">
        <f t="shared" ref="F8:F15" si="2">SUM(D8:E8)</f>
        <v>925</v>
      </c>
      <c r="G8" s="49">
        <v>37.5</v>
      </c>
      <c r="H8" s="49">
        <f t="shared" ref="H8:H15" si="3">F8-G8</f>
        <v>887.5</v>
      </c>
      <c r="I8" s="50">
        <f t="shared" si="0"/>
        <v>93.387499999999989</v>
      </c>
      <c r="J8" s="50">
        <v>20</v>
      </c>
      <c r="K8" s="50"/>
      <c r="L8" s="50"/>
      <c r="M8" s="49">
        <f t="shared" ref="M8:M15" si="4">H8-I8-J8-K8-L8</f>
        <v>774.11249999999995</v>
      </c>
      <c r="N8" s="50">
        <f t="shared" si="1"/>
        <v>120.25</v>
      </c>
      <c r="O8" s="51">
        <v>101.25</v>
      </c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2"/>
    </row>
    <row r="9" spans="1:28" x14ac:dyDescent="0.25">
      <c r="A9" s="29">
        <v>3</v>
      </c>
      <c r="B9" s="46" t="s">
        <v>169</v>
      </c>
      <c r="C9" s="41">
        <v>1886</v>
      </c>
      <c r="D9" s="48">
        <v>980</v>
      </c>
      <c r="E9" s="49"/>
      <c r="F9" s="49">
        <f t="shared" si="2"/>
        <v>980</v>
      </c>
      <c r="G9" s="49">
        <v>40</v>
      </c>
      <c r="H9" s="49">
        <f t="shared" si="3"/>
        <v>940</v>
      </c>
      <c r="I9" s="50">
        <f t="shared" si="0"/>
        <v>102.57499999999999</v>
      </c>
      <c r="J9" s="50">
        <v>20</v>
      </c>
      <c r="K9" s="50"/>
      <c r="L9" s="50"/>
      <c r="M9" s="49">
        <f t="shared" si="4"/>
        <v>817.42499999999995</v>
      </c>
      <c r="N9" s="50">
        <f>D9*0.13</f>
        <v>127.4</v>
      </c>
      <c r="O9" s="51">
        <v>108</v>
      </c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2"/>
    </row>
    <row r="10" spans="1:28" x14ac:dyDescent="0.25">
      <c r="A10" s="29">
        <v>4</v>
      </c>
      <c r="B10" s="53" t="s">
        <v>170</v>
      </c>
      <c r="C10" s="41">
        <v>914</v>
      </c>
      <c r="D10" s="48">
        <v>911.8</v>
      </c>
      <c r="E10" s="54"/>
      <c r="F10" s="49">
        <f t="shared" si="2"/>
        <v>911.8</v>
      </c>
      <c r="G10" s="49">
        <v>36.9</v>
      </c>
      <c r="H10" s="49">
        <f t="shared" si="3"/>
        <v>874.9</v>
      </c>
      <c r="I10" s="50">
        <f t="shared" si="0"/>
        <v>91.18249999999999</v>
      </c>
      <c r="J10" s="50">
        <v>20</v>
      </c>
      <c r="K10" s="50"/>
      <c r="L10" s="50"/>
      <c r="M10" s="49">
        <f t="shared" si="4"/>
        <v>763.71749999999997</v>
      </c>
      <c r="N10" s="50">
        <f t="shared" si="1"/>
        <v>118.53399999999999</v>
      </c>
      <c r="O10" s="51">
        <v>99.63</v>
      </c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5"/>
    </row>
    <row r="11" spans="1:28" x14ac:dyDescent="0.25">
      <c r="A11" s="29">
        <v>5</v>
      </c>
      <c r="B11" s="53" t="s">
        <v>171</v>
      </c>
      <c r="C11" s="41">
        <v>917</v>
      </c>
      <c r="D11" s="48">
        <v>746.8</v>
      </c>
      <c r="E11" s="54"/>
      <c r="F11" s="49">
        <f t="shared" si="2"/>
        <v>746.8</v>
      </c>
      <c r="G11" s="49">
        <v>29.4</v>
      </c>
      <c r="H11" s="49">
        <f t="shared" si="3"/>
        <v>717.4</v>
      </c>
      <c r="I11" s="50">
        <f t="shared" si="0"/>
        <v>63.61999999999999</v>
      </c>
      <c r="J11" s="50">
        <v>20</v>
      </c>
      <c r="K11" s="50"/>
      <c r="L11" s="50"/>
      <c r="M11" s="49">
        <f t="shared" si="4"/>
        <v>633.78</v>
      </c>
      <c r="N11" s="50">
        <f t="shared" si="1"/>
        <v>97.084000000000003</v>
      </c>
      <c r="O11" s="51">
        <v>79.38</v>
      </c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5"/>
    </row>
    <row r="12" spans="1:28" x14ac:dyDescent="0.25">
      <c r="A12" s="29">
        <v>6</v>
      </c>
      <c r="B12" s="53" t="s">
        <v>66</v>
      </c>
      <c r="C12" s="41">
        <v>918</v>
      </c>
      <c r="D12" s="56">
        <v>691.8</v>
      </c>
      <c r="E12" s="54"/>
      <c r="F12" s="49">
        <f t="shared" si="2"/>
        <v>691.8</v>
      </c>
      <c r="G12" s="49">
        <v>26.9</v>
      </c>
      <c r="H12" s="49">
        <f t="shared" si="3"/>
        <v>664.9</v>
      </c>
      <c r="I12" s="50">
        <f t="shared" si="0"/>
        <v>54.43249999999999</v>
      </c>
      <c r="J12" s="50">
        <v>20</v>
      </c>
      <c r="K12" s="50"/>
      <c r="L12" s="50"/>
      <c r="M12" s="49">
        <f t="shared" si="4"/>
        <v>590.46749999999997</v>
      </c>
      <c r="N12" s="50">
        <f t="shared" si="1"/>
        <v>89.933999999999997</v>
      </c>
      <c r="O12" s="51">
        <v>72.63</v>
      </c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7"/>
    </row>
    <row r="13" spans="1:28" x14ac:dyDescent="0.25">
      <c r="A13" s="29">
        <v>7</v>
      </c>
      <c r="B13" s="53" t="s">
        <v>172</v>
      </c>
      <c r="C13" s="41"/>
      <c r="D13" s="56">
        <v>600</v>
      </c>
      <c r="E13" s="29"/>
      <c r="F13" s="49">
        <f t="shared" si="2"/>
        <v>600</v>
      </c>
      <c r="G13" s="49">
        <v>30</v>
      </c>
      <c r="H13" s="49">
        <f t="shared" si="3"/>
        <v>570</v>
      </c>
      <c r="I13" s="50">
        <f t="shared" si="0"/>
        <v>37.825000000000003</v>
      </c>
      <c r="J13" s="50">
        <v>20</v>
      </c>
      <c r="K13" s="50"/>
      <c r="L13" s="50"/>
      <c r="M13" s="49">
        <f t="shared" si="4"/>
        <v>512.17499999999995</v>
      </c>
      <c r="N13" s="50">
        <f t="shared" si="1"/>
        <v>78</v>
      </c>
      <c r="O13" s="51">
        <v>81</v>
      </c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7"/>
    </row>
    <row r="14" spans="1:28" x14ac:dyDescent="0.25">
      <c r="A14" s="29">
        <v>8</v>
      </c>
      <c r="B14" s="53" t="s">
        <v>173</v>
      </c>
      <c r="C14" s="41">
        <v>922</v>
      </c>
      <c r="D14" s="56">
        <v>755</v>
      </c>
      <c r="E14" s="29"/>
      <c r="F14" s="49">
        <f t="shared" si="2"/>
        <v>755</v>
      </c>
      <c r="G14" s="49">
        <v>27.5</v>
      </c>
      <c r="H14" s="49">
        <f t="shared" si="3"/>
        <v>727.5</v>
      </c>
      <c r="I14" s="50">
        <f t="shared" si="0"/>
        <v>65.387499999999989</v>
      </c>
      <c r="J14" s="50">
        <v>20</v>
      </c>
      <c r="K14" s="50"/>
      <c r="L14" s="50"/>
      <c r="M14" s="49">
        <f t="shared" si="4"/>
        <v>642.11249999999995</v>
      </c>
      <c r="N14" s="50">
        <f t="shared" si="1"/>
        <v>98.15</v>
      </c>
      <c r="O14" s="51">
        <v>74.25</v>
      </c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7"/>
    </row>
    <row r="15" spans="1:28" x14ac:dyDescent="0.25">
      <c r="A15" s="29">
        <v>9</v>
      </c>
      <c r="B15" s="53" t="s">
        <v>67</v>
      </c>
      <c r="C15" s="41">
        <v>926</v>
      </c>
      <c r="D15" s="56">
        <v>651.79999999999995</v>
      </c>
      <c r="E15" s="29"/>
      <c r="F15" s="49">
        <f t="shared" si="2"/>
        <v>651.79999999999995</v>
      </c>
      <c r="G15" s="49">
        <v>26.9</v>
      </c>
      <c r="H15" s="49">
        <f t="shared" si="3"/>
        <v>624.9</v>
      </c>
      <c r="I15" s="50">
        <f t="shared" si="0"/>
        <v>47.43249999999999</v>
      </c>
      <c r="J15" s="50">
        <v>20</v>
      </c>
      <c r="K15" s="50"/>
      <c r="L15" s="50"/>
      <c r="M15" s="49">
        <f t="shared" si="4"/>
        <v>557.46749999999997</v>
      </c>
      <c r="N15" s="50">
        <f t="shared" si="1"/>
        <v>84.733999999999995</v>
      </c>
      <c r="O15" s="51">
        <v>72.63</v>
      </c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7"/>
    </row>
    <row r="16" spans="1:28" ht="15.75" thickBot="1" x14ac:dyDescent="0.3">
      <c r="A16" s="29"/>
      <c r="B16" s="29"/>
      <c r="C16" s="29"/>
      <c r="D16" s="58">
        <f>SUM(D7:D15)</f>
        <v>7787.2000000000007</v>
      </c>
      <c r="E16" s="58">
        <f t="shared" ref="E16:O16" si="5">SUM(E7:E15)</f>
        <v>0</v>
      </c>
      <c r="F16" s="58">
        <f t="shared" si="5"/>
        <v>7787.2000000000007</v>
      </c>
      <c r="G16" s="58">
        <f t="shared" si="5"/>
        <v>317.60000000000002</v>
      </c>
      <c r="H16" s="58">
        <f t="shared" si="5"/>
        <v>7469.5999999999985</v>
      </c>
      <c r="I16" s="58">
        <f t="shared" si="5"/>
        <v>749.8549999999999</v>
      </c>
      <c r="J16" s="58">
        <f>SUM(J7:J15)</f>
        <v>180</v>
      </c>
      <c r="K16" s="58">
        <f>SUM(K7:K15)</f>
        <v>0</v>
      </c>
      <c r="L16" s="58">
        <f>SUM(L7:L15)</f>
        <v>0</v>
      </c>
      <c r="M16" s="58">
        <f t="shared" si="5"/>
        <v>6539.744999999999</v>
      </c>
      <c r="N16" s="58">
        <f t="shared" si="5"/>
        <v>1012.336</v>
      </c>
      <c r="O16" s="58">
        <f t="shared" si="5"/>
        <v>857.52</v>
      </c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60"/>
    </row>
    <row r="17" spans="1:28" ht="15.75" thickTop="1" x14ac:dyDescent="0.25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61">
        <f>N16-O16</f>
        <v>154.81600000000003</v>
      </c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</row>
    <row r="18" spans="1:28" x14ac:dyDescent="0.25">
      <c r="A18" s="29"/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</row>
    <row r="19" spans="1:28" ht="15.75" thickBot="1" x14ac:dyDescent="0.3">
      <c r="A19" s="29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</row>
    <row r="20" spans="1:28" ht="52.5" thickBot="1" x14ac:dyDescent="0.3">
      <c r="A20" s="29"/>
      <c r="B20" s="33" t="s">
        <v>9</v>
      </c>
      <c r="C20" s="33" t="s">
        <v>10</v>
      </c>
      <c r="D20" s="34" t="s">
        <v>11</v>
      </c>
      <c r="E20" s="34" t="s">
        <v>162</v>
      </c>
      <c r="F20" s="34" t="s">
        <v>104</v>
      </c>
      <c r="G20" s="34" t="s">
        <v>163</v>
      </c>
      <c r="H20" s="34" t="s">
        <v>13</v>
      </c>
      <c r="I20" s="35" t="s">
        <v>14</v>
      </c>
      <c r="J20" s="35" t="s">
        <v>89</v>
      </c>
      <c r="K20" s="35" t="s">
        <v>90</v>
      </c>
      <c r="L20" s="35" t="s">
        <v>152</v>
      </c>
      <c r="M20" s="36" t="s">
        <v>15</v>
      </c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</row>
    <row r="21" spans="1:28" x14ac:dyDescent="0.25">
      <c r="A21" s="29"/>
      <c r="B21" s="30" t="s">
        <v>174</v>
      </c>
      <c r="C21" s="41"/>
      <c r="D21" s="42" t="s">
        <v>18</v>
      </c>
      <c r="E21" s="43"/>
      <c r="F21" s="42" t="s">
        <v>18</v>
      </c>
      <c r="G21" s="44"/>
      <c r="H21" s="42" t="s">
        <v>18</v>
      </c>
      <c r="I21" s="42" t="s">
        <v>18</v>
      </c>
      <c r="J21" s="42" t="s">
        <v>18</v>
      </c>
      <c r="K21" s="42" t="s">
        <v>18</v>
      </c>
      <c r="L21" s="42"/>
      <c r="M21" s="42" t="s">
        <v>18</v>
      </c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</row>
    <row r="22" spans="1:28" x14ac:dyDescent="0.25">
      <c r="A22" s="29">
        <v>1</v>
      </c>
      <c r="B22" s="31" t="s">
        <v>175</v>
      </c>
      <c r="C22" s="47">
        <v>904</v>
      </c>
      <c r="D22" s="48">
        <v>350</v>
      </c>
      <c r="E22" s="49"/>
      <c r="F22" s="49">
        <f>SUM(D22:E22)</f>
        <v>350</v>
      </c>
      <c r="G22" s="49"/>
      <c r="H22" s="49">
        <f>F22-G22</f>
        <v>350</v>
      </c>
      <c r="I22" s="50">
        <f t="shared" ref="I22:I52" si="6">IF(H22&lt;=261,0,IF(H22&lt;=331,5%*(H22-261),IF(H22&lt;=431,5%*70+10%*(H22-331),IF(H22&lt;=3241,5%*70+10%*100+17.5%*(H22-431),IF(H22&gt;3241,5%*70+10%*100+17.5%*2810+25%*(H22-3241))))))</f>
        <v>5.4</v>
      </c>
      <c r="J22" s="50">
        <v>20</v>
      </c>
      <c r="K22" s="50"/>
      <c r="L22" s="50"/>
      <c r="M22" s="49">
        <f>H22-I22-J22-K22-L22</f>
        <v>324.60000000000002</v>
      </c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</row>
    <row r="23" spans="1:28" x14ac:dyDescent="0.25">
      <c r="A23" s="29">
        <v>2</v>
      </c>
      <c r="B23" s="31" t="s">
        <v>176</v>
      </c>
      <c r="C23" s="47">
        <v>904</v>
      </c>
      <c r="D23" s="48">
        <v>350</v>
      </c>
      <c r="E23" s="49"/>
      <c r="F23" s="49">
        <f t="shared" ref="F23:F31" si="7">SUM(D23:E23)</f>
        <v>350</v>
      </c>
      <c r="G23" s="49"/>
      <c r="H23" s="49">
        <f t="shared" ref="H23:H52" si="8">F23-G23</f>
        <v>350</v>
      </c>
      <c r="I23" s="50">
        <f t="shared" si="6"/>
        <v>5.4</v>
      </c>
      <c r="J23" s="50">
        <v>20</v>
      </c>
      <c r="K23" s="50"/>
      <c r="L23" s="50"/>
      <c r="M23" s="49">
        <f t="shared" ref="M23:M52" si="9">H23-I23-J23-K23-L23</f>
        <v>324.60000000000002</v>
      </c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</row>
    <row r="24" spans="1:28" x14ac:dyDescent="0.25">
      <c r="A24" s="29">
        <v>3</v>
      </c>
      <c r="B24" s="31" t="s">
        <v>69</v>
      </c>
      <c r="C24" s="41">
        <v>904</v>
      </c>
      <c r="D24" s="48">
        <v>400</v>
      </c>
      <c r="E24" s="49"/>
      <c r="F24" s="49">
        <f t="shared" si="7"/>
        <v>400</v>
      </c>
      <c r="G24" s="49"/>
      <c r="H24" s="49">
        <f t="shared" si="8"/>
        <v>400</v>
      </c>
      <c r="I24" s="50">
        <f t="shared" si="6"/>
        <v>10.4</v>
      </c>
      <c r="J24" s="50">
        <v>20</v>
      </c>
      <c r="K24" s="50"/>
      <c r="L24" s="50"/>
      <c r="M24" s="49">
        <f t="shared" si="9"/>
        <v>369.6</v>
      </c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</row>
    <row r="25" spans="1:28" x14ac:dyDescent="0.25">
      <c r="A25" s="29">
        <v>4</v>
      </c>
      <c r="B25" s="29" t="s">
        <v>83</v>
      </c>
      <c r="C25" s="41">
        <v>913</v>
      </c>
      <c r="D25" s="48">
        <v>330</v>
      </c>
      <c r="E25" s="54"/>
      <c r="F25" s="49">
        <f t="shared" si="7"/>
        <v>330</v>
      </c>
      <c r="G25" s="49"/>
      <c r="H25" s="49">
        <f t="shared" si="8"/>
        <v>330</v>
      </c>
      <c r="I25" s="50">
        <f t="shared" si="6"/>
        <v>3.45</v>
      </c>
      <c r="J25" s="50">
        <v>20</v>
      </c>
      <c r="K25" s="50"/>
      <c r="L25" s="50"/>
      <c r="M25" s="49">
        <f t="shared" si="9"/>
        <v>306.55</v>
      </c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</row>
    <row r="26" spans="1:28" x14ac:dyDescent="0.25">
      <c r="A26" s="29">
        <v>5</v>
      </c>
      <c r="B26" s="29" t="s">
        <v>68</v>
      </c>
      <c r="C26" s="41">
        <v>904</v>
      </c>
      <c r="D26" s="48">
        <v>400</v>
      </c>
      <c r="E26" s="54"/>
      <c r="F26" s="49">
        <f t="shared" si="7"/>
        <v>400</v>
      </c>
      <c r="G26" s="49"/>
      <c r="H26" s="49">
        <f t="shared" si="8"/>
        <v>400</v>
      </c>
      <c r="I26" s="50">
        <f t="shared" si="6"/>
        <v>10.4</v>
      </c>
      <c r="J26" s="50">
        <v>20</v>
      </c>
      <c r="K26" s="50"/>
      <c r="L26" s="50"/>
      <c r="M26" s="49">
        <f t="shared" si="9"/>
        <v>369.6</v>
      </c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</row>
    <row r="27" spans="1:28" x14ac:dyDescent="0.25">
      <c r="A27" s="29">
        <v>6</v>
      </c>
      <c r="B27" s="29" t="s">
        <v>177</v>
      </c>
      <c r="C27" s="41">
        <v>915</v>
      </c>
      <c r="D27" s="48">
        <v>280</v>
      </c>
      <c r="E27" s="54"/>
      <c r="F27" s="49">
        <f t="shared" si="7"/>
        <v>280</v>
      </c>
      <c r="G27" s="49"/>
      <c r="H27" s="49">
        <f t="shared" si="8"/>
        <v>280</v>
      </c>
      <c r="I27" s="50">
        <f t="shared" si="6"/>
        <v>0.95000000000000007</v>
      </c>
      <c r="J27" s="50">
        <v>20</v>
      </c>
      <c r="K27" s="50"/>
      <c r="L27" s="50"/>
      <c r="M27" s="49">
        <f t="shared" si="9"/>
        <v>259.05</v>
      </c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</row>
    <row r="28" spans="1:28" x14ac:dyDescent="0.25">
      <c r="A28" s="29">
        <v>7</v>
      </c>
      <c r="B28" s="29" t="s">
        <v>178</v>
      </c>
      <c r="C28" s="41">
        <v>920</v>
      </c>
      <c r="D28" s="56">
        <v>370</v>
      </c>
      <c r="E28" s="54"/>
      <c r="F28" s="49">
        <f t="shared" si="7"/>
        <v>370</v>
      </c>
      <c r="G28" s="49"/>
      <c r="H28" s="49">
        <f t="shared" si="8"/>
        <v>370</v>
      </c>
      <c r="I28" s="50">
        <f t="shared" si="6"/>
        <v>7.4</v>
      </c>
      <c r="J28" s="50">
        <v>20</v>
      </c>
      <c r="K28" s="50"/>
      <c r="L28" s="50"/>
      <c r="M28" s="49">
        <f t="shared" si="9"/>
        <v>342.6</v>
      </c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</row>
    <row r="29" spans="1:28" x14ac:dyDescent="0.25">
      <c r="A29" s="29">
        <v>8</v>
      </c>
      <c r="B29" s="29" t="s">
        <v>179</v>
      </c>
      <c r="C29" s="41">
        <v>928</v>
      </c>
      <c r="D29" s="56">
        <v>370</v>
      </c>
      <c r="E29" s="29"/>
      <c r="F29" s="49">
        <f t="shared" si="7"/>
        <v>370</v>
      </c>
      <c r="G29" s="49"/>
      <c r="H29" s="49">
        <f t="shared" si="8"/>
        <v>370</v>
      </c>
      <c r="I29" s="50">
        <f t="shared" si="6"/>
        <v>7.4</v>
      </c>
      <c r="J29" s="50">
        <v>20</v>
      </c>
      <c r="K29" s="50"/>
      <c r="L29" s="50"/>
      <c r="M29" s="49">
        <f t="shared" si="9"/>
        <v>342.6</v>
      </c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</row>
    <row r="30" spans="1:28" x14ac:dyDescent="0.25">
      <c r="A30" s="29">
        <v>9</v>
      </c>
      <c r="B30" s="29" t="s">
        <v>71</v>
      </c>
      <c r="C30" s="41">
        <v>930</v>
      </c>
      <c r="D30" s="56">
        <v>300</v>
      </c>
      <c r="E30" s="29"/>
      <c r="F30" s="49">
        <f t="shared" si="7"/>
        <v>300</v>
      </c>
      <c r="G30" s="49"/>
      <c r="H30" s="49">
        <f t="shared" si="8"/>
        <v>300</v>
      </c>
      <c r="I30" s="50">
        <f t="shared" si="6"/>
        <v>1.9500000000000002</v>
      </c>
      <c r="J30" s="50">
        <v>20</v>
      </c>
      <c r="K30" s="50"/>
      <c r="L30" s="50"/>
      <c r="M30" s="49">
        <f t="shared" si="9"/>
        <v>278.05</v>
      </c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</row>
    <row r="31" spans="1:28" x14ac:dyDescent="0.25">
      <c r="A31" s="29">
        <v>10</v>
      </c>
      <c r="B31" s="29" t="s">
        <v>72</v>
      </c>
      <c r="C31" s="41">
        <v>931</v>
      </c>
      <c r="D31" s="56">
        <v>530</v>
      </c>
      <c r="E31" s="29"/>
      <c r="F31" s="49">
        <f t="shared" si="7"/>
        <v>530</v>
      </c>
      <c r="G31" s="49"/>
      <c r="H31" s="49">
        <f t="shared" si="8"/>
        <v>530</v>
      </c>
      <c r="I31" s="50">
        <f t="shared" si="6"/>
        <v>30.824999999999999</v>
      </c>
      <c r="J31" s="50">
        <v>20</v>
      </c>
      <c r="K31" s="50"/>
      <c r="L31" s="50"/>
      <c r="M31" s="49">
        <f t="shared" si="9"/>
        <v>479.17500000000001</v>
      </c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</row>
    <row r="32" spans="1:28" x14ac:dyDescent="0.25">
      <c r="A32" s="29">
        <v>11</v>
      </c>
      <c r="B32" s="29" t="s">
        <v>73</v>
      </c>
      <c r="C32" s="29">
        <v>932</v>
      </c>
      <c r="D32" s="56">
        <v>450</v>
      </c>
      <c r="E32" s="56"/>
      <c r="F32" s="49">
        <f t="shared" ref="F32:F52" si="10">SUM(D32:E32)</f>
        <v>450</v>
      </c>
      <c r="G32" s="49"/>
      <c r="H32" s="49">
        <f t="shared" si="8"/>
        <v>450</v>
      </c>
      <c r="I32" s="50">
        <f t="shared" si="6"/>
        <v>16.824999999999999</v>
      </c>
      <c r="J32" s="50">
        <v>20</v>
      </c>
      <c r="K32" s="50"/>
      <c r="L32" s="50"/>
      <c r="M32" s="49">
        <f t="shared" si="9"/>
        <v>413.17500000000001</v>
      </c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</row>
    <row r="33" spans="1:28" x14ac:dyDescent="0.25">
      <c r="A33" s="29">
        <v>12</v>
      </c>
      <c r="B33" s="29" t="s">
        <v>74</v>
      </c>
      <c r="C33" s="29">
        <v>945</v>
      </c>
      <c r="D33" s="56">
        <v>470</v>
      </c>
      <c r="E33" s="56"/>
      <c r="F33" s="49">
        <f t="shared" si="10"/>
        <v>470</v>
      </c>
      <c r="G33" s="49"/>
      <c r="H33" s="49">
        <f t="shared" si="8"/>
        <v>470</v>
      </c>
      <c r="I33" s="50">
        <f t="shared" si="6"/>
        <v>20.324999999999999</v>
      </c>
      <c r="J33" s="50">
        <v>20</v>
      </c>
      <c r="K33" s="50"/>
      <c r="L33" s="50"/>
      <c r="M33" s="49">
        <f t="shared" si="9"/>
        <v>429.67500000000001</v>
      </c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</row>
    <row r="34" spans="1:28" x14ac:dyDescent="0.25">
      <c r="A34" s="29">
        <v>13</v>
      </c>
      <c r="B34" s="29" t="s">
        <v>180</v>
      </c>
      <c r="C34" s="29">
        <v>911</v>
      </c>
      <c r="D34" s="29">
        <v>500</v>
      </c>
      <c r="E34" s="29"/>
      <c r="F34" s="49">
        <f t="shared" si="10"/>
        <v>500</v>
      </c>
      <c r="G34" s="49"/>
      <c r="H34" s="49">
        <f t="shared" si="8"/>
        <v>500</v>
      </c>
      <c r="I34" s="50">
        <f t="shared" si="6"/>
        <v>25.574999999999999</v>
      </c>
      <c r="J34" s="50">
        <v>20</v>
      </c>
      <c r="K34" s="50"/>
      <c r="L34" s="50"/>
      <c r="M34" s="49">
        <f t="shared" si="9"/>
        <v>454.42500000000001</v>
      </c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</row>
    <row r="35" spans="1:28" x14ac:dyDescent="0.25">
      <c r="A35" s="29">
        <v>14</v>
      </c>
      <c r="B35" s="29" t="s">
        <v>75</v>
      </c>
      <c r="C35" s="29">
        <v>929</v>
      </c>
      <c r="D35" s="29">
        <v>240</v>
      </c>
      <c r="E35" s="29"/>
      <c r="F35" s="49">
        <f t="shared" si="10"/>
        <v>240</v>
      </c>
      <c r="G35" s="49"/>
      <c r="H35" s="49">
        <f t="shared" si="8"/>
        <v>240</v>
      </c>
      <c r="I35" s="50">
        <f t="shared" si="6"/>
        <v>0</v>
      </c>
      <c r="J35" s="50">
        <v>20</v>
      </c>
      <c r="K35" s="50"/>
      <c r="L35" s="50"/>
      <c r="M35" s="49">
        <f t="shared" si="9"/>
        <v>220</v>
      </c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</row>
    <row r="36" spans="1:28" x14ac:dyDescent="0.25">
      <c r="A36" s="29">
        <v>15</v>
      </c>
      <c r="B36" s="29" t="s">
        <v>76</v>
      </c>
      <c r="C36" s="29">
        <v>936</v>
      </c>
      <c r="D36" s="29">
        <v>220</v>
      </c>
      <c r="E36" s="29"/>
      <c r="F36" s="49">
        <f t="shared" si="10"/>
        <v>220</v>
      </c>
      <c r="G36" s="49"/>
      <c r="H36" s="49">
        <f t="shared" si="8"/>
        <v>220</v>
      </c>
      <c r="I36" s="50">
        <f t="shared" si="6"/>
        <v>0</v>
      </c>
      <c r="J36" s="50">
        <v>20</v>
      </c>
      <c r="K36" s="50"/>
      <c r="L36" s="50"/>
      <c r="M36" s="49">
        <f t="shared" si="9"/>
        <v>200</v>
      </c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</row>
    <row r="37" spans="1:28" x14ac:dyDescent="0.25">
      <c r="A37" s="29">
        <v>16</v>
      </c>
      <c r="B37" s="29" t="s">
        <v>77</v>
      </c>
      <c r="C37" s="29">
        <v>1305</v>
      </c>
      <c r="D37" s="29">
        <v>425</v>
      </c>
      <c r="E37" s="29"/>
      <c r="F37" s="49">
        <f t="shared" si="10"/>
        <v>425</v>
      </c>
      <c r="G37" s="49"/>
      <c r="H37" s="49">
        <f t="shared" si="8"/>
        <v>425</v>
      </c>
      <c r="I37" s="50">
        <f t="shared" si="6"/>
        <v>12.9</v>
      </c>
      <c r="J37" s="50">
        <v>20</v>
      </c>
      <c r="K37" s="50"/>
      <c r="L37" s="50"/>
      <c r="M37" s="49">
        <f t="shared" si="9"/>
        <v>392.1</v>
      </c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</row>
    <row r="38" spans="1:28" x14ac:dyDescent="0.25">
      <c r="A38" s="29">
        <v>17</v>
      </c>
      <c r="B38" s="29" t="s">
        <v>181</v>
      </c>
      <c r="C38" s="29"/>
      <c r="D38" s="29">
        <v>450</v>
      </c>
      <c r="E38" s="29"/>
      <c r="F38" s="49">
        <f t="shared" si="10"/>
        <v>450</v>
      </c>
      <c r="G38" s="49"/>
      <c r="H38" s="49">
        <f t="shared" si="8"/>
        <v>450</v>
      </c>
      <c r="I38" s="50">
        <f t="shared" si="6"/>
        <v>16.824999999999999</v>
      </c>
      <c r="J38" s="50">
        <v>20</v>
      </c>
      <c r="K38" s="50"/>
      <c r="L38" s="50"/>
      <c r="M38" s="49">
        <f t="shared" si="9"/>
        <v>413.17500000000001</v>
      </c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9"/>
    </row>
    <row r="39" spans="1:28" x14ac:dyDescent="0.25">
      <c r="A39" s="29">
        <v>18</v>
      </c>
      <c r="B39" s="29" t="s">
        <v>182</v>
      </c>
      <c r="C39" s="29"/>
      <c r="D39" s="29">
        <v>300</v>
      </c>
      <c r="E39" s="29"/>
      <c r="F39" s="49">
        <f t="shared" si="10"/>
        <v>300</v>
      </c>
      <c r="G39" s="49"/>
      <c r="H39" s="49">
        <f t="shared" si="8"/>
        <v>300</v>
      </c>
      <c r="I39" s="50">
        <f t="shared" si="6"/>
        <v>1.9500000000000002</v>
      </c>
      <c r="J39" s="50">
        <v>20</v>
      </c>
      <c r="K39" s="50"/>
      <c r="L39" s="50"/>
      <c r="M39" s="49">
        <f t="shared" si="9"/>
        <v>278.05</v>
      </c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</row>
    <row r="40" spans="1:28" x14ac:dyDescent="0.25">
      <c r="A40" s="29">
        <v>19</v>
      </c>
      <c r="B40" s="29" t="s">
        <v>78</v>
      </c>
      <c r="C40" s="29"/>
      <c r="D40" s="29">
        <v>250</v>
      </c>
      <c r="E40" s="29"/>
      <c r="F40" s="49">
        <f t="shared" si="10"/>
        <v>250</v>
      </c>
      <c r="G40" s="49"/>
      <c r="H40" s="49">
        <f t="shared" si="8"/>
        <v>250</v>
      </c>
      <c r="I40" s="50">
        <f t="shared" si="6"/>
        <v>0</v>
      </c>
      <c r="J40" s="50">
        <v>20</v>
      </c>
      <c r="K40" s="50"/>
      <c r="L40" s="50"/>
      <c r="M40" s="49">
        <f t="shared" si="9"/>
        <v>230</v>
      </c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</row>
    <row r="41" spans="1:28" x14ac:dyDescent="0.25">
      <c r="A41" s="29">
        <v>20</v>
      </c>
      <c r="B41" s="29" t="s">
        <v>183</v>
      </c>
      <c r="C41" s="29"/>
      <c r="D41" s="29">
        <v>320</v>
      </c>
      <c r="E41" s="29"/>
      <c r="F41" s="49">
        <f t="shared" si="10"/>
        <v>320</v>
      </c>
      <c r="G41" s="49"/>
      <c r="H41" s="49">
        <f t="shared" si="8"/>
        <v>320</v>
      </c>
      <c r="I41" s="50">
        <f t="shared" si="6"/>
        <v>2.95</v>
      </c>
      <c r="J41" s="50">
        <v>20</v>
      </c>
      <c r="K41" s="50"/>
      <c r="L41" s="50"/>
      <c r="M41" s="49">
        <f t="shared" si="9"/>
        <v>297.05</v>
      </c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</row>
    <row r="42" spans="1:28" x14ac:dyDescent="0.25">
      <c r="A42" s="29">
        <v>21</v>
      </c>
      <c r="B42" s="29" t="s">
        <v>184</v>
      </c>
      <c r="C42" s="29"/>
      <c r="D42" s="29">
        <v>300</v>
      </c>
      <c r="E42" s="29"/>
      <c r="F42" s="49">
        <f t="shared" si="10"/>
        <v>300</v>
      </c>
      <c r="G42" s="49"/>
      <c r="H42" s="49">
        <f t="shared" si="8"/>
        <v>300</v>
      </c>
      <c r="I42" s="50">
        <f t="shared" si="6"/>
        <v>1.9500000000000002</v>
      </c>
      <c r="J42" s="50">
        <v>20</v>
      </c>
      <c r="K42" s="50"/>
      <c r="L42" s="50"/>
      <c r="M42" s="49">
        <f t="shared" si="9"/>
        <v>278.05</v>
      </c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</row>
    <row r="43" spans="1:28" x14ac:dyDescent="0.25">
      <c r="A43" s="29">
        <v>22</v>
      </c>
      <c r="B43" s="29" t="s">
        <v>185</v>
      </c>
      <c r="C43" s="29">
        <v>1988</v>
      </c>
      <c r="D43" s="29">
        <v>250</v>
      </c>
      <c r="E43" s="29"/>
      <c r="F43" s="49">
        <f t="shared" si="10"/>
        <v>250</v>
      </c>
      <c r="G43" s="49"/>
      <c r="H43" s="49">
        <f t="shared" si="8"/>
        <v>250</v>
      </c>
      <c r="I43" s="50">
        <f t="shared" si="6"/>
        <v>0</v>
      </c>
      <c r="J43" s="50">
        <v>20</v>
      </c>
      <c r="K43" s="50"/>
      <c r="L43" s="50"/>
      <c r="M43" s="49">
        <f t="shared" si="9"/>
        <v>230</v>
      </c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</row>
    <row r="44" spans="1:28" x14ac:dyDescent="0.25">
      <c r="A44" s="29">
        <v>23</v>
      </c>
      <c r="B44" s="29" t="s">
        <v>79</v>
      </c>
      <c r="C44" s="29">
        <v>483</v>
      </c>
      <c r="D44" s="48">
        <v>350</v>
      </c>
      <c r="E44" s="29"/>
      <c r="F44" s="49">
        <f t="shared" si="10"/>
        <v>350</v>
      </c>
      <c r="G44" s="49"/>
      <c r="H44" s="49">
        <f t="shared" si="8"/>
        <v>350</v>
      </c>
      <c r="I44" s="50">
        <f t="shared" si="6"/>
        <v>5.4</v>
      </c>
      <c r="J44" s="50">
        <v>20</v>
      </c>
      <c r="K44" s="50"/>
      <c r="L44" s="50"/>
      <c r="M44" s="49">
        <f t="shared" si="9"/>
        <v>324.60000000000002</v>
      </c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</row>
    <row r="45" spans="1:28" x14ac:dyDescent="0.25">
      <c r="A45" s="29">
        <v>24</v>
      </c>
      <c r="B45" s="29" t="s">
        <v>186</v>
      </c>
      <c r="C45" s="29">
        <v>2005</v>
      </c>
      <c r="D45" s="29">
        <v>200</v>
      </c>
      <c r="E45" s="29"/>
      <c r="F45" s="49">
        <f t="shared" si="10"/>
        <v>200</v>
      </c>
      <c r="G45" s="49"/>
      <c r="H45" s="49">
        <f t="shared" si="8"/>
        <v>200</v>
      </c>
      <c r="I45" s="50">
        <f t="shared" si="6"/>
        <v>0</v>
      </c>
      <c r="J45" s="50">
        <v>20</v>
      </c>
      <c r="K45" s="50"/>
      <c r="L45" s="50"/>
      <c r="M45" s="49">
        <f t="shared" si="9"/>
        <v>180</v>
      </c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</row>
    <row r="46" spans="1:28" x14ac:dyDescent="0.25">
      <c r="A46" s="29">
        <v>25</v>
      </c>
      <c r="B46" s="29" t="s">
        <v>187</v>
      </c>
      <c r="C46" s="29">
        <v>2106</v>
      </c>
      <c r="D46" s="29">
        <v>200</v>
      </c>
      <c r="E46" s="29"/>
      <c r="F46" s="49">
        <f t="shared" si="10"/>
        <v>200</v>
      </c>
      <c r="G46" s="49"/>
      <c r="H46" s="49">
        <f t="shared" si="8"/>
        <v>200</v>
      </c>
      <c r="I46" s="50">
        <f t="shared" si="6"/>
        <v>0</v>
      </c>
      <c r="J46" s="50">
        <v>20</v>
      </c>
      <c r="K46" s="50"/>
      <c r="L46" s="50"/>
      <c r="M46" s="49">
        <f t="shared" si="9"/>
        <v>180</v>
      </c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</row>
    <row r="47" spans="1:28" x14ac:dyDescent="0.25">
      <c r="A47" s="29">
        <v>26</v>
      </c>
      <c r="B47" s="29" t="s">
        <v>188</v>
      </c>
      <c r="C47" s="29">
        <v>2107</v>
      </c>
      <c r="D47" s="29">
        <v>500</v>
      </c>
      <c r="E47" s="29"/>
      <c r="F47" s="49">
        <f t="shared" si="10"/>
        <v>500</v>
      </c>
      <c r="G47" s="49"/>
      <c r="H47" s="49">
        <f t="shared" si="8"/>
        <v>500</v>
      </c>
      <c r="I47" s="50">
        <f t="shared" si="6"/>
        <v>25.574999999999999</v>
      </c>
      <c r="J47" s="50">
        <v>20</v>
      </c>
      <c r="K47" s="50"/>
      <c r="L47" s="50"/>
      <c r="M47" s="49">
        <f t="shared" si="9"/>
        <v>454.42500000000001</v>
      </c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</row>
    <row r="48" spans="1:28" x14ac:dyDescent="0.25">
      <c r="A48" s="29">
        <v>27</v>
      </c>
      <c r="B48" s="29" t="s">
        <v>80</v>
      </c>
      <c r="C48" s="29">
        <v>2108</v>
      </c>
      <c r="D48" s="29">
        <v>300</v>
      </c>
      <c r="E48" s="29"/>
      <c r="F48" s="49">
        <f t="shared" si="10"/>
        <v>300</v>
      </c>
      <c r="G48" s="49"/>
      <c r="H48" s="49">
        <f t="shared" si="8"/>
        <v>300</v>
      </c>
      <c r="I48" s="50">
        <f t="shared" si="6"/>
        <v>1.9500000000000002</v>
      </c>
      <c r="J48" s="50">
        <v>20</v>
      </c>
      <c r="K48" s="50"/>
      <c r="L48" s="50"/>
      <c r="M48" s="49">
        <f t="shared" si="9"/>
        <v>278.05</v>
      </c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</row>
    <row r="49" spans="1:28" x14ac:dyDescent="0.25">
      <c r="A49" s="29">
        <v>28</v>
      </c>
      <c r="B49" s="29" t="s">
        <v>189</v>
      </c>
      <c r="C49" s="29">
        <v>2155</v>
      </c>
      <c r="D49" s="29">
        <v>200</v>
      </c>
      <c r="E49" s="29"/>
      <c r="F49" s="49">
        <f t="shared" si="10"/>
        <v>200</v>
      </c>
      <c r="G49" s="49"/>
      <c r="H49" s="49">
        <f t="shared" si="8"/>
        <v>200</v>
      </c>
      <c r="I49" s="50">
        <f t="shared" si="6"/>
        <v>0</v>
      </c>
      <c r="J49" s="50">
        <v>20</v>
      </c>
      <c r="K49" s="50"/>
      <c r="L49" s="50"/>
      <c r="M49" s="49">
        <f t="shared" si="9"/>
        <v>180</v>
      </c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</row>
    <row r="50" spans="1:28" x14ac:dyDescent="0.25">
      <c r="A50" s="29">
        <v>29</v>
      </c>
      <c r="B50" s="29" t="s">
        <v>81</v>
      </c>
      <c r="C50" s="29">
        <v>2156</v>
      </c>
      <c r="D50" s="29">
        <v>50</v>
      </c>
      <c r="E50" s="29"/>
      <c r="F50" s="49">
        <f t="shared" si="10"/>
        <v>50</v>
      </c>
      <c r="G50" s="49"/>
      <c r="H50" s="49">
        <f t="shared" si="8"/>
        <v>50</v>
      </c>
      <c r="I50" s="50">
        <f t="shared" si="6"/>
        <v>0</v>
      </c>
      <c r="J50" s="50">
        <v>20</v>
      </c>
      <c r="K50" s="50"/>
      <c r="L50" s="50"/>
      <c r="M50" s="49">
        <f t="shared" si="9"/>
        <v>30</v>
      </c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</row>
    <row r="51" spans="1:28" x14ac:dyDescent="0.25">
      <c r="A51" s="29">
        <v>30</v>
      </c>
      <c r="B51" s="29" t="s">
        <v>82</v>
      </c>
      <c r="C51" s="29">
        <v>2157</v>
      </c>
      <c r="D51" s="29">
        <v>50</v>
      </c>
      <c r="E51" s="29"/>
      <c r="F51" s="49">
        <f t="shared" si="10"/>
        <v>50</v>
      </c>
      <c r="G51" s="49"/>
      <c r="H51" s="49">
        <f t="shared" si="8"/>
        <v>50</v>
      </c>
      <c r="I51" s="50">
        <f t="shared" si="6"/>
        <v>0</v>
      </c>
      <c r="J51" s="50"/>
      <c r="K51" s="50"/>
      <c r="L51" s="50"/>
      <c r="M51" s="49">
        <f t="shared" si="9"/>
        <v>50</v>
      </c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</row>
    <row r="52" spans="1:28" x14ac:dyDescent="0.25">
      <c r="A52" s="29"/>
      <c r="B52" s="29"/>
      <c r="C52" s="29"/>
      <c r="D52" s="29"/>
      <c r="E52" s="29"/>
      <c r="F52" s="49">
        <f t="shared" si="10"/>
        <v>0</v>
      </c>
      <c r="G52" s="49"/>
      <c r="H52" s="49">
        <f t="shared" si="8"/>
        <v>0</v>
      </c>
      <c r="I52" s="50">
        <f t="shared" si="6"/>
        <v>0</v>
      </c>
      <c r="J52" s="50"/>
      <c r="K52" s="50"/>
      <c r="L52" s="50"/>
      <c r="M52" s="49">
        <f t="shared" si="9"/>
        <v>0</v>
      </c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  <c r="AA52" s="29"/>
      <c r="AB52" s="29"/>
    </row>
    <row r="53" spans="1:28" ht="15.75" thickBot="1" x14ac:dyDescent="0.3">
      <c r="A53" s="29"/>
      <c r="B53" s="29"/>
      <c r="C53" s="29"/>
      <c r="D53" s="58">
        <f t="shared" ref="D53:M53" si="11">SUM(D22:D52)</f>
        <v>9705</v>
      </c>
      <c r="E53" s="58">
        <f t="shared" si="11"/>
        <v>0</v>
      </c>
      <c r="F53" s="58">
        <f t="shared" si="11"/>
        <v>9705</v>
      </c>
      <c r="G53" s="58">
        <f t="shared" si="11"/>
        <v>0</v>
      </c>
      <c r="H53" s="58">
        <f t="shared" si="11"/>
        <v>9705</v>
      </c>
      <c r="I53" s="58">
        <f t="shared" si="11"/>
        <v>215.79999999999995</v>
      </c>
      <c r="J53" s="58">
        <f t="shared" si="11"/>
        <v>580</v>
      </c>
      <c r="K53" s="58">
        <f t="shared" si="11"/>
        <v>0</v>
      </c>
      <c r="L53" s="58">
        <f t="shared" si="11"/>
        <v>0</v>
      </c>
      <c r="M53" s="58">
        <f t="shared" si="11"/>
        <v>8909.2000000000007</v>
      </c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</row>
    <row r="54" spans="1:28" ht="15.75" thickTop="1" x14ac:dyDescent="0.25"/>
    <row r="56" spans="1:28" x14ac:dyDescent="0.25">
      <c r="A56" s="29"/>
      <c r="B56" s="30" t="s">
        <v>190</v>
      </c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9"/>
    </row>
    <row r="57" spans="1:28" ht="15.75" thickBot="1" x14ac:dyDescent="0.3">
      <c r="A57" s="29"/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9"/>
    </row>
    <row r="58" spans="1:28" ht="15.75" thickBot="1" x14ac:dyDescent="0.3">
      <c r="A58" s="29"/>
      <c r="B58" s="209"/>
      <c r="C58" s="210"/>
      <c r="D58" s="210"/>
      <c r="E58" s="210"/>
      <c r="F58" s="210"/>
      <c r="G58" s="210"/>
      <c r="H58" s="210"/>
      <c r="I58" s="210"/>
      <c r="J58" s="210"/>
      <c r="K58" s="210"/>
      <c r="L58" s="210"/>
      <c r="M58" s="210"/>
      <c r="N58" s="211"/>
      <c r="O58" s="211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</row>
    <row r="59" spans="1:28" ht="52.5" thickBot="1" x14ac:dyDescent="0.3">
      <c r="A59" s="29"/>
      <c r="B59" s="33" t="s">
        <v>9</v>
      </c>
      <c r="C59" s="33" t="s">
        <v>10</v>
      </c>
      <c r="D59" s="34" t="s">
        <v>11</v>
      </c>
      <c r="E59" s="34" t="s">
        <v>162</v>
      </c>
      <c r="F59" s="34" t="s">
        <v>104</v>
      </c>
      <c r="G59" s="34" t="s">
        <v>163</v>
      </c>
      <c r="H59" s="34" t="s">
        <v>13</v>
      </c>
      <c r="I59" s="35" t="s">
        <v>14</v>
      </c>
      <c r="J59" s="35" t="s">
        <v>89</v>
      </c>
      <c r="K59" s="35" t="s">
        <v>90</v>
      </c>
      <c r="L59" s="36" t="s">
        <v>15</v>
      </c>
      <c r="M59" s="37" t="s">
        <v>164</v>
      </c>
      <c r="N59" s="63">
        <v>0.13500000000000001</v>
      </c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</row>
    <row r="60" spans="1:28" x14ac:dyDescent="0.25">
      <c r="A60" s="29"/>
      <c r="B60" s="30"/>
      <c r="C60" s="41"/>
      <c r="D60" s="42" t="s">
        <v>18</v>
      </c>
      <c r="E60" s="43"/>
      <c r="F60" s="43"/>
      <c r="G60" s="44">
        <v>5.5E-2</v>
      </c>
      <c r="H60" s="42" t="s">
        <v>18</v>
      </c>
      <c r="I60" s="42" t="s">
        <v>18</v>
      </c>
      <c r="J60" s="42"/>
      <c r="K60" s="42"/>
      <c r="L60" s="42" t="s">
        <v>18</v>
      </c>
      <c r="M60" s="42" t="s">
        <v>18</v>
      </c>
      <c r="N60" s="29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  <c r="AA60" s="45"/>
    </row>
    <row r="61" spans="1:28" x14ac:dyDescent="0.25">
      <c r="A61" s="29"/>
      <c r="B61" s="31" t="s">
        <v>167</v>
      </c>
      <c r="C61" s="47">
        <v>904</v>
      </c>
      <c r="D61" s="48">
        <v>1796.47</v>
      </c>
      <c r="E61" s="49"/>
      <c r="F61" s="49">
        <f>SUM(D61:E61)</f>
        <v>1796.47</v>
      </c>
      <c r="G61" s="49">
        <v>62.5</v>
      </c>
      <c r="H61" s="49">
        <f>F61-G61</f>
        <v>1733.97</v>
      </c>
      <c r="I61" s="50">
        <f t="shared" ref="I61:I69" si="12">IF(H61&lt;=261,0,IF(H61&lt;=331,5%*(H61-261),IF(H61&lt;=431,5%*70+10%*(H61-331),IF(H61&lt;=3241,5%*70+10%*100+17.5%*(H61-431),IF(H61&gt;3241,5%*70+10%*100+17.5%*2810+25%*(H61-3241))))))</f>
        <v>241.51974999999999</v>
      </c>
      <c r="J61" s="50">
        <v>20</v>
      </c>
      <c r="K61" s="50"/>
      <c r="L61" s="49">
        <f>H61-I61-J61-K61</f>
        <v>1472.4502500000001</v>
      </c>
      <c r="M61" s="50">
        <f t="shared" ref="M61:M69" si="13">D61*0.13</f>
        <v>233.5411</v>
      </c>
      <c r="N61" s="51">
        <v>168.75</v>
      </c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2"/>
      <c r="Z61" s="52"/>
      <c r="AA61" s="52"/>
    </row>
    <row r="62" spans="1:28" x14ac:dyDescent="0.25">
      <c r="A62" s="29"/>
      <c r="B62" s="31" t="s">
        <v>168</v>
      </c>
      <c r="C62" s="47">
        <v>907</v>
      </c>
      <c r="D62" s="48">
        <v>979.27</v>
      </c>
      <c r="E62" s="49"/>
      <c r="F62" s="49">
        <f t="shared" ref="F62:F69" si="14">SUM(D62:E62)</f>
        <v>979.27</v>
      </c>
      <c r="G62" s="49">
        <v>37.5</v>
      </c>
      <c r="H62" s="49">
        <f t="shared" ref="H62:H69" si="15">F62-G62</f>
        <v>941.77</v>
      </c>
      <c r="I62" s="50">
        <f t="shared" si="12"/>
        <v>102.88475</v>
      </c>
      <c r="J62" s="50">
        <v>20</v>
      </c>
      <c r="K62" s="50"/>
      <c r="L62" s="49">
        <f t="shared" ref="L62:L69" si="16">H62-I62-J62-K62</f>
        <v>818.88525000000004</v>
      </c>
      <c r="M62" s="50">
        <f t="shared" si="13"/>
        <v>127.3051</v>
      </c>
      <c r="N62" s="45">
        <v>101.25</v>
      </c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2"/>
      <c r="Z62" s="52"/>
      <c r="AA62" s="52"/>
    </row>
    <row r="63" spans="1:28" x14ac:dyDescent="0.25">
      <c r="A63" s="29"/>
      <c r="B63" s="31" t="s">
        <v>191</v>
      </c>
      <c r="C63" s="41">
        <v>1886</v>
      </c>
      <c r="D63" s="48">
        <v>1036</v>
      </c>
      <c r="E63" s="49"/>
      <c r="F63" s="49">
        <f t="shared" si="14"/>
        <v>1036</v>
      </c>
      <c r="G63" s="49">
        <v>40</v>
      </c>
      <c r="H63" s="49">
        <f t="shared" si="15"/>
        <v>996</v>
      </c>
      <c r="I63" s="50">
        <f t="shared" si="12"/>
        <v>112.375</v>
      </c>
      <c r="J63" s="50">
        <v>20</v>
      </c>
      <c r="K63" s="50"/>
      <c r="L63" s="49">
        <f t="shared" si="16"/>
        <v>863.625</v>
      </c>
      <c r="M63" s="50">
        <f t="shared" si="13"/>
        <v>134.68</v>
      </c>
      <c r="N63" s="45">
        <v>108</v>
      </c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2"/>
      <c r="Z63" s="52"/>
      <c r="AA63" s="52"/>
    </row>
    <row r="64" spans="1:28" x14ac:dyDescent="0.25">
      <c r="A64" s="29"/>
      <c r="B64" s="29" t="s">
        <v>170</v>
      </c>
      <c r="C64" s="41">
        <v>914</v>
      </c>
      <c r="D64" s="48">
        <v>965.66</v>
      </c>
      <c r="E64" s="54"/>
      <c r="F64" s="49">
        <f t="shared" si="14"/>
        <v>965.66</v>
      </c>
      <c r="G64" s="49">
        <v>36.9</v>
      </c>
      <c r="H64" s="49">
        <f t="shared" si="15"/>
        <v>928.76</v>
      </c>
      <c r="I64" s="50">
        <f t="shared" si="12"/>
        <v>100.60799999999999</v>
      </c>
      <c r="J64" s="50">
        <v>20</v>
      </c>
      <c r="K64" s="50">
        <v>60</v>
      </c>
      <c r="L64" s="49">
        <f t="shared" si="16"/>
        <v>748.15200000000004</v>
      </c>
      <c r="M64" s="50">
        <f t="shared" si="13"/>
        <v>125.53579999999999</v>
      </c>
      <c r="N64" s="45">
        <v>99.63</v>
      </c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</row>
    <row r="65" spans="1:27" x14ac:dyDescent="0.25">
      <c r="A65" s="29"/>
      <c r="B65" s="29" t="s">
        <v>171</v>
      </c>
      <c r="C65" s="41">
        <v>917</v>
      </c>
      <c r="D65" s="48">
        <v>795.45</v>
      </c>
      <c r="E65" s="54"/>
      <c r="F65" s="49">
        <f t="shared" si="14"/>
        <v>795.45</v>
      </c>
      <c r="G65" s="49">
        <v>29.4</v>
      </c>
      <c r="H65" s="49">
        <f t="shared" si="15"/>
        <v>766.05000000000007</v>
      </c>
      <c r="I65" s="50">
        <f t="shared" si="12"/>
        <v>72.133750000000006</v>
      </c>
      <c r="J65" s="50">
        <v>20</v>
      </c>
      <c r="K65" s="50">
        <v>60</v>
      </c>
      <c r="L65" s="49">
        <f t="shared" si="16"/>
        <v>613.9162500000001</v>
      </c>
      <c r="M65" s="50">
        <f t="shared" si="13"/>
        <v>103.4085</v>
      </c>
      <c r="N65" s="45">
        <v>79.38</v>
      </c>
      <c r="O65" s="55"/>
      <c r="P65" s="55"/>
      <c r="Q65" s="55"/>
      <c r="R65" s="55"/>
      <c r="S65" s="55"/>
      <c r="T65" s="55"/>
      <c r="U65" s="55"/>
      <c r="V65" s="55"/>
      <c r="W65" s="55"/>
      <c r="X65" s="55"/>
      <c r="Y65" s="55"/>
      <c r="Z65" s="55"/>
      <c r="AA65" s="55"/>
    </row>
    <row r="66" spans="1:27" x14ac:dyDescent="0.25">
      <c r="A66" s="29"/>
      <c r="B66" s="29" t="s">
        <v>66</v>
      </c>
      <c r="C66" s="41">
        <v>918</v>
      </c>
      <c r="D66" s="56">
        <v>738.72</v>
      </c>
      <c r="E66" s="54"/>
      <c r="F66" s="49">
        <f t="shared" si="14"/>
        <v>738.72</v>
      </c>
      <c r="G66" s="49">
        <v>26.9</v>
      </c>
      <c r="H66" s="49">
        <f t="shared" si="15"/>
        <v>711.82</v>
      </c>
      <c r="I66" s="50">
        <f t="shared" si="12"/>
        <v>62.643500000000003</v>
      </c>
      <c r="J66" s="50">
        <v>20</v>
      </c>
      <c r="K66" s="50"/>
      <c r="L66" s="49">
        <f t="shared" si="16"/>
        <v>629.17650000000003</v>
      </c>
      <c r="M66" s="50">
        <f t="shared" si="13"/>
        <v>96.033600000000007</v>
      </c>
      <c r="N66" s="45">
        <v>72.63</v>
      </c>
      <c r="O66" s="57"/>
      <c r="P66" s="57"/>
      <c r="Q66" s="57"/>
      <c r="R66" s="57"/>
      <c r="S66" s="57"/>
      <c r="T66" s="57"/>
      <c r="U66" s="57"/>
      <c r="V66" s="57"/>
      <c r="W66" s="57"/>
      <c r="X66" s="57"/>
      <c r="Y66" s="57"/>
      <c r="Z66" s="57"/>
      <c r="AA66" s="57"/>
    </row>
    <row r="67" spans="1:27" x14ac:dyDescent="0.25">
      <c r="A67" s="29"/>
      <c r="B67" s="29" t="s">
        <v>172</v>
      </c>
      <c r="C67" s="41"/>
      <c r="D67" s="56">
        <v>603.85</v>
      </c>
      <c r="E67" s="29"/>
      <c r="F67" s="49">
        <f t="shared" si="14"/>
        <v>603.85</v>
      </c>
      <c r="G67" s="49">
        <v>30</v>
      </c>
      <c r="H67" s="49">
        <f t="shared" si="15"/>
        <v>573.85</v>
      </c>
      <c r="I67" s="50">
        <f t="shared" si="12"/>
        <v>38.498750000000001</v>
      </c>
      <c r="J67" s="50">
        <v>20</v>
      </c>
      <c r="K67" s="50"/>
      <c r="L67" s="49">
        <f t="shared" si="16"/>
        <v>515.35125000000005</v>
      </c>
      <c r="M67" s="50">
        <f t="shared" si="13"/>
        <v>78.500500000000002</v>
      </c>
      <c r="N67" s="45">
        <v>81</v>
      </c>
      <c r="O67" s="57"/>
      <c r="P67" s="57"/>
      <c r="Q67" s="57"/>
      <c r="R67" s="57"/>
      <c r="S67" s="57"/>
      <c r="T67" s="57"/>
      <c r="U67" s="57"/>
      <c r="V67" s="57"/>
      <c r="W67" s="57"/>
      <c r="X67" s="57"/>
      <c r="Y67" s="57"/>
      <c r="Z67" s="57"/>
      <c r="AA67" s="57"/>
    </row>
    <row r="68" spans="1:27" x14ac:dyDescent="0.25">
      <c r="A68" s="29"/>
      <c r="B68" s="29" t="s">
        <v>173</v>
      </c>
      <c r="C68" s="41">
        <v>922</v>
      </c>
      <c r="D68" s="56">
        <v>816.48</v>
      </c>
      <c r="E68" s="29"/>
      <c r="F68" s="49">
        <f t="shared" si="14"/>
        <v>816.48</v>
      </c>
      <c r="G68" s="49">
        <v>27.5</v>
      </c>
      <c r="H68" s="49">
        <f t="shared" si="15"/>
        <v>788.98</v>
      </c>
      <c r="I68" s="50">
        <f t="shared" si="12"/>
        <v>76.146500000000003</v>
      </c>
      <c r="J68" s="50">
        <v>20</v>
      </c>
      <c r="K68" s="50"/>
      <c r="L68" s="49">
        <f t="shared" si="16"/>
        <v>692.83349999999996</v>
      </c>
      <c r="M68" s="50">
        <f t="shared" si="13"/>
        <v>106.14240000000001</v>
      </c>
      <c r="N68" s="45">
        <v>74.25</v>
      </c>
      <c r="O68" s="57"/>
      <c r="P68" s="57"/>
      <c r="Q68" s="57"/>
      <c r="R68" s="57"/>
      <c r="S68" s="57"/>
      <c r="T68" s="57"/>
      <c r="U68" s="57"/>
      <c r="V68" s="57"/>
      <c r="W68" s="57"/>
      <c r="X68" s="57"/>
      <c r="Y68" s="57"/>
      <c r="Z68" s="57"/>
      <c r="AA68" s="57"/>
    </row>
    <row r="69" spans="1:27" x14ac:dyDescent="0.25">
      <c r="A69" s="29"/>
      <c r="B69" s="29" t="s">
        <v>67</v>
      </c>
      <c r="C69" s="41">
        <v>926</v>
      </c>
      <c r="D69" s="56">
        <v>684.78</v>
      </c>
      <c r="E69" s="29"/>
      <c r="F69" s="49">
        <f t="shared" si="14"/>
        <v>684.78</v>
      </c>
      <c r="G69" s="49">
        <v>26.9</v>
      </c>
      <c r="H69" s="49">
        <f t="shared" si="15"/>
        <v>657.88</v>
      </c>
      <c r="I69" s="50">
        <f t="shared" si="12"/>
        <v>53.203999999999994</v>
      </c>
      <c r="J69" s="50">
        <v>20</v>
      </c>
      <c r="K69" s="50"/>
      <c r="L69" s="49">
        <f t="shared" si="16"/>
        <v>584.67600000000004</v>
      </c>
      <c r="M69" s="50">
        <f t="shared" si="13"/>
        <v>89.0214</v>
      </c>
      <c r="N69" s="45">
        <v>72.63</v>
      </c>
      <c r="O69" s="57"/>
      <c r="P69" s="57"/>
      <c r="Q69" s="57"/>
      <c r="R69" s="57"/>
      <c r="S69" s="57"/>
      <c r="T69" s="57"/>
      <c r="U69" s="57"/>
      <c r="V69" s="57"/>
      <c r="W69" s="57"/>
      <c r="X69" s="57"/>
      <c r="Y69" s="57"/>
      <c r="Z69" s="57"/>
      <c r="AA69" s="57"/>
    </row>
    <row r="70" spans="1:27" ht="15.75" thickBot="1" x14ac:dyDescent="0.3">
      <c r="A70" s="29"/>
      <c r="B70" s="29"/>
      <c r="C70" s="29"/>
      <c r="D70" s="58">
        <f>SUM(D61:D69)</f>
        <v>8416.68</v>
      </c>
      <c r="E70" s="58">
        <f t="shared" ref="E70:N70" si="17">SUM(E61:E69)</f>
        <v>0</v>
      </c>
      <c r="F70" s="58">
        <f t="shared" si="17"/>
        <v>8416.68</v>
      </c>
      <c r="G70" s="58">
        <f t="shared" si="17"/>
        <v>317.60000000000002</v>
      </c>
      <c r="H70" s="58">
        <f t="shared" si="17"/>
        <v>8099.0800000000008</v>
      </c>
      <c r="I70" s="58">
        <f t="shared" si="17"/>
        <v>860.0139999999999</v>
      </c>
      <c r="J70" s="58">
        <f>SUM(J61:J69)</f>
        <v>180</v>
      </c>
      <c r="K70" s="58">
        <f>SUM(K61:K69)</f>
        <v>120</v>
      </c>
      <c r="L70" s="58">
        <f t="shared" si="17"/>
        <v>6939.0660000000007</v>
      </c>
      <c r="M70" s="58">
        <f t="shared" si="17"/>
        <v>1094.1684</v>
      </c>
      <c r="N70" s="58">
        <f t="shared" si="17"/>
        <v>857.52</v>
      </c>
      <c r="O70" s="60"/>
      <c r="P70" s="60"/>
      <c r="Q70" s="60"/>
      <c r="R70" s="60"/>
      <c r="S70" s="60"/>
      <c r="T70" s="60"/>
      <c r="U70" s="60"/>
      <c r="V70" s="60"/>
      <c r="W70" s="60"/>
      <c r="X70" s="60"/>
      <c r="Y70" s="60"/>
      <c r="Z70" s="60"/>
      <c r="AA70" s="60"/>
    </row>
    <row r="71" spans="1:27" ht="15.75" thickTop="1" x14ac:dyDescent="0.25">
      <c r="A71" s="29"/>
      <c r="B71" s="29"/>
      <c r="C71" s="29"/>
      <c r="D71" s="29"/>
      <c r="E71" s="29"/>
      <c r="F71" s="29"/>
      <c r="G71" s="29"/>
      <c r="H71" s="29"/>
      <c r="I71" s="29"/>
      <c r="J71" s="29"/>
      <c r="K71" s="29"/>
      <c r="L71" s="29"/>
      <c r="M71" s="29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</row>
    <row r="72" spans="1:27" x14ac:dyDescent="0.25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57"/>
      <c r="O72" s="57"/>
      <c r="P72" s="57"/>
      <c r="Q72" s="57"/>
      <c r="R72" s="57"/>
      <c r="S72" s="57"/>
      <c r="T72" s="57"/>
      <c r="U72" s="57"/>
      <c r="V72" s="57"/>
      <c r="W72" s="57"/>
      <c r="X72" s="57"/>
      <c r="Y72" s="57"/>
      <c r="Z72" s="57"/>
      <c r="AA72" s="57"/>
    </row>
    <row r="73" spans="1:27" ht="15.75" thickBot="1" x14ac:dyDescent="0.3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  <c r="P73" s="29"/>
      <c r="Q73" s="29"/>
      <c r="R73" s="29"/>
      <c r="S73" s="29"/>
      <c r="T73" s="29"/>
      <c r="U73" s="29"/>
      <c r="V73" s="29"/>
      <c r="W73" s="29"/>
      <c r="X73" s="29"/>
      <c r="Y73" s="29"/>
      <c r="Z73" s="29"/>
      <c r="AA73" s="29"/>
    </row>
    <row r="74" spans="1:27" ht="52.5" thickBot="1" x14ac:dyDescent="0.3">
      <c r="A74" s="29"/>
      <c r="B74" s="33" t="s">
        <v>9</v>
      </c>
      <c r="C74" s="33" t="s">
        <v>10</v>
      </c>
      <c r="D74" s="34" t="s">
        <v>11</v>
      </c>
      <c r="E74" s="34" t="s">
        <v>162</v>
      </c>
      <c r="F74" s="34" t="s">
        <v>104</v>
      </c>
      <c r="G74" s="34" t="s">
        <v>163</v>
      </c>
      <c r="H74" s="34" t="s">
        <v>13</v>
      </c>
      <c r="I74" s="35" t="s">
        <v>14</v>
      </c>
      <c r="J74" s="35" t="s">
        <v>89</v>
      </c>
      <c r="K74" s="35" t="s">
        <v>90</v>
      </c>
      <c r="L74" s="35" t="s">
        <v>152</v>
      </c>
      <c r="M74" s="36" t="s">
        <v>15</v>
      </c>
      <c r="N74" s="29"/>
      <c r="O74" s="29"/>
      <c r="P74" s="29"/>
      <c r="Q74" s="29"/>
      <c r="R74" s="29"/>
      <c r="S74" s="29"/>
      <c r="T74" s="29"/>
      <c r="U74" s="29"/>
      <c r="V74" s="29"/>
      <c r="W74" s="29"/>
      <c r="X74" s="29"/>
      <c r="Y74" s="29"/>
      <c r="Z74" s="29"/>
      <c r="AA74" s="29"/>
    </row>
    <row r="75" spans="1:27" x14ac:dyDescent="0.25">
      <c r="A75" s="29"/>
      <c r="B75" s="30" t="s">
        <v>174</v>
      </c>
      <c r="C75" s="41"/>
      <c r="D75" s="42" t="s">
        <v>18</v>
      </c>
      <c r="E75" s="43"/>
      <c r="F75" s="42" t="s">
        <v>18</v>
      </c>
      <c r="G75" s="44"/>
      <c r="H75" s="42" t="s">
        <v>18</v>
      </c>
      <c r="I75" s="42" t="s">
        <v>18</v>
      </c>
      <c r="J75" s="42" t="s">
        <v>18</v>
      </c>
      <c r="K75" s="42" t="s">
        <v>18</v>
      </c>
      <c r="L75" s="42"/>
      <c r="M75" s="42" t="s">
        <v>18</v>
      </c>
      <c r="N75" s="29"/>
      <c r="O75" s="29"/>
      <c r="P75" s="29"/>
      <c r="Q75" s="29"/>
      <c r="R75" s="29"/>
      <c r="S75" s="29"/>
      <c r="T75" s="29"/>
      <c r="U75" s="29"/>
      <c r="V75" s="29"/>
      <c r="W75" s="29"/>
      <c r="X75" s="29"/>
      <c r="Y75" s="29"/>
      <c r="Z75" s="29"/>
      <c r="AA75" s="29"/>
    </row>
    <row r="76" spans="1:27" x14ac:dyDescent="0.25">
      <c r="A76" s="29"/>
      <c r="B76" s="31" t="s">
        <v>175</v>
      </c>
      <c r="C76" s="47">
        <v>904</v>
      </c>
      <c r="D76" s="48">
        <v>350</v>
      </c>
      <c r="E76" s="49"/>
      <c r="F76" s="49">
        <f>SUM(D76:E76)</f>
        <v>350</v>
      </c>
      <c r="G76" s="49"/>
      <c r="H76" s="49">
        <f>F76-G76</f>
        <v>350</v>
      </c>
      <c r="I76" s="50">
        <f t="shared" ref="I76:I106" si="18">IF(H76&lt;=261,0,IF(H76&lt;=331,5%*(H76-261),IF(H76&lt;=431,5%*70+10%*(H76-331),IF(H76&lt;=3241,5%*70+10%*100+17.5%*(H76-431),IF(H76&gt;3241,5%*70+10%*100+17.5%*2810+25%*(H76-3241))))))</f>
        <v>5.4</v>
      </c>
      <c r="J76" s="50">
        <v>20</v>
      </c>
      <c r="K76" s="50"/>
      <c r="L76" s="50"/>
      <c r="M76" s="49">
        <f>H76-I76-J76-K76-L76</f>
        <v>324.60000000000002</v>
      </c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</row>
    <row r="77" spans="1:27" x14ac:dyDescent="0.25">
      <c r="A77" s="29"/>
      <c r="B77" s="31" t="s">
        <v>176</v>
      </c>
      <c r="C77" s="47">
        <v>904</v>
      </c>
      <c r="D77" s="48">
        <v>350</v>
      </c>
      <c r="E77" s="49"/>
      <c r="F77" s="49">
        <f t="shared" ref="F77:F85" si="19">SUM(D77:E77)</f>
        <v>350</v>
      </c>
      <c r="G77" s="49"/>
      <c r="H77" s="49">
        <f t="shared" ref="H77:H106" si="20">F77-G77</f>
        <v>350</v>
      </c>
      <c r="I77" s="50">
        <f t="shared" si="18"/>
        <v>5.4</v>
      </c>
      <c r="J77" s="50">
        <v>20</v>
      </c>
      <c r="K77" s="50"/>
      <c r="L77" s="50"/>
      <c r="M77" s="49">
        <f t="shared" ref="M77:M106" si="21">H77-I77-J77-K77-L77</f>
        <v>324.60000000000002</v>
      </c>
      <c r="N77" s="29"/>
      <c r="O77" s="29"/>
      <c r="P77" s="29"/>
      <c r="Q77" s="29"/>
      <c r="R77" s="29"/>
      <c r="S77" s="29"/>
      <c r="T77" s="29"/>
      <c r="U77" s="29"/>
      <c r="V77" s="29"/>
      <c r="W77" s="29"/>
      <c r="X77" s="29"/>
      <c r="Y77" s="29"/>
      <c r="Z77" s="29"/>
      <c r="AA77" s="29"/>
    </row>
    <row r="78" spans="1:27" x14ac:dyDescent="0.25">
      <c r="A78" s="29"/>
      <c r="B78" s="31" t="s">
        <v>69</v>
      </c>
      <c r="C78" s="41">
        <v>904</v>
      </c>
      <c r="D78" s="48">
        <v>400</v>
      </c>
      <c r="E78" s="49"/>
      <c r="F78" s="49">
        <f t="shared" si="19"/>
        <v>400</v>
      </c>
      <c r="G78" s="49"/>
      <c r="H78" s="49">
        <f t="shared" si="20"/>
        <v>400</v>
      </c>
      <c r="I78" s="50">
        <f t="shared" si="18"/>
        <v>10.4</v>
      </c>
      <c r="J78" s="50">
        <v>20</v>
      </c>
      <c r="K78" s="50"/>
      <c r="L78" s="50"/>
      <c r="M78" s="49">
        <f t="shared" si="21"/>
        <v>369.6</v>
      </c>
      <c r="N78" s="29"/>
      <c r="O78" s="29"/>
      <c r="P78" s="29"/>
      <c r="Q78" s="29"/>
      <c r="R78" s="29"/>
      <c r="S78" s="29"/>
      <c r="T78" s="29"/>
      <c r="U78" s="29"/>
      <c r="V78" s="29"/>
      <c r="W78" s="29"/>
      <c r="X78" s="29"/>
      <c r="Y78" s="29"/>
      <c r="Z78" s="29"/>
      <c r="AA78" s="29"/>
    </row>
    <row r="79" spans="1:27" x14ac:dyDescent="0.25">
      <c r="A79" s="29"/>
      <c r="B79" s="29" t="s">
        <v>83</v>
      </c>
      <c r="C79" s="41">
        <v>913</v>
      </c>
      <c r="D79" s="48">
        <v>330</v>
      </c>
      <c r="E79" s="54"/>
      <c r="F79" s="49">
        <f t="shared" si="19"/>
        <v>330</v>
      </c>
      <c r="G79" s="49"/>
      <c r="H79" s="49">
        <f t="shared" si="20"/>
        <v>330</v>
      </c>
      <c r="I79" s="50">
        <f t="shared" si="18"/>
        <v>3.45</v>
      </c>
      <c r="J79" s="50">
        <v>20</v>
      </c>
      <c r="K79" s="50"/>
      <c r="L79" s="50"/>
      <c r="M79" s="49">
        <f t="shared" si="21"/>
        <v>306.55</v>
      </c>
      <c r="N79" s="29"/>
      <c r="O79" s="29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29"/>
      <c r="AA79" s="29"/>
    </row>
    <row r="80" spans="1:27" x14ac:dyDescent="0.25">
      <c r="A80" s="29"/>
      <c r="B80" s="29" t="s">
        <v>68</v>
      </c>
      <c r="C80" s="41">
        <v>904</v>
      </c>
      <c r="D80" s="48">
        <v>400</v>
      </c>
      <c r="E80" s="54"/>
      <c r="F80" s="49">
        <f t="shared" si="19"/>
        <v>400</v>
      </c>
      <c r="G80" s="49"/>
      <c r="H80" s="49">
        <f t="shared" si="20"/>
        <v>400</v>
      </c>
      <c r="I80" s="50">
        <f t="shared" si="18"/>
        <v>10.4</v>
      </c>
      <c r="J80" s="50">
        <v>20</v>
      </c>
      <c r="K80" s="50"/>
      <c r="L80" s="50"/>
      <c r="M80" s="49">
        <f t="shared" si="21"/>
        <v>369.6</v>
      </c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</row>
    <row r="81" spans="1:27" x14ac:dyDescent="0.25">
      <c r="A81" s="29"/>
      <c r="B81" s="29" t="s">
        <v>177</v>
      </c>
      <c r="C81" s="41">
        <v>915</v>
      </c>
      <c r="D81" s="48">
        <v>280</v>
      </c>
      <c r="E81" s="54"/>
      <c r="F81" s="49">
        <f t="shared" si="19"/>
        <v>280</v>
      </c>
      <c r="G81" s="49"/>
      <c r="H81" s="49">
        <f t="shared" si="20"/>
        <v>280</v>
      </c>
      <c r="I81" s="50">
        <f t="shared" si="18"/>
        <v>0.95000000000000007</v>
      </c>
      <c r="J81" s="50">
        <v>20</v>
      </c>
      <c r="K81" s="50"/>
      <c r="L81" s="50"/>
      <c r="M81" s="49">
        <f t="shared" si="21"/>
        <v>259.05</v>
      </c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</row>
    <row r="82" spans="1:27" x14ac:dyDescent="0.25">
      <c r="A82" s="29"/>
      <c r="B82" s="29" t="s">
        <v>178</v>
      </c>
      <c r="C82" s="41">
        <v>920</v>
      </c>
      <c r="D82" s="56">
        <v>370</v>
      </c>
      <c r="E82" s="54"/>
      <c r="F82" s="49">
        <f t="shared" si="19"/>
        <v>370</v>
      </c>
      <c r="G82" s="49"/>
      <c r="H82" s="49">
        <f t="shared" si="20"/>
        <v>370</v>
      </c>
      <c r="I82" s="50">
        <f t="shared" si="18"/>
        <v>7.4</v>
      </c>
      <c r="J82" s="50">
        <v>20</v>
      </c>
      <c r="K82" s="50"/>
      <c r="L82" s="50"/>
      <c r="M82" s="49">
        <f t="shared" si="21"/>
        <v>342.6</v>
      </c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</row>
    <row r="83" spans="1:27" x14ac:dyDescent="0.25">
      <c r="A83" s="29"/>
      <c r="B83" s="29" t="s">
        <v>179</v>
      </c>
      <c r="C83" s="41">
        <v>928</v>
      </c>
      <c r="D83" s="56">
        <v>370</v>
      </c>
      <c r="E83" s="29"/>
      <c r="F83" s="49">
        <f t="shared" si="19"/>
        <v>370</v>
      </c>
      <c r="G83" s="49"/>
      <c r="H83" s="49">
        <f t="shared" si="20"/>
        <v>370</v>
      </c>
      <c r="I83" s="50">
        <f t="shared" si="18"/>
        <v>7.4</v>
      </c>
      <c r="J83" s="50">
        <v>20</v>
      </c>
      <c r="K83" s="50"/>
      <c r="L83" s="50"/>
      <c r="M83" s="49">
        <f t="shared" si="21"/>
        <v>342.6</v>
      </c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</row>
    <row r="84" spans="1:27" x14ac:dyDescent="0.25">
      <c r="A84" s="29"/>
      <c r="B84" s="29" t="s">
        <v>71</v>
      </c>
      <c r="C84" s="41">
        <v>930</v>
      </c>
      <c r="D84" s="56">
        <v>300</v>
      </c>
      <c r="E84" s="29"/>
      <c r="F84" s="49">
        <f t="shared" si="19"/>
        <v>300</v>
      </c>
      <c r="G84" s="49"/>
      <c r="H84" s="49">
        <f t="shared" si="20"/>
        <v>300</v>
      </c>
      <c r="I84" s="50">
        <f t="shared" si="18"/>
        <v>1.9500000000000002</v>
      </c>
      <c r="J84" s="50">
        <v>20</v>
      </c>
      <c r="K84" s="50"/>
      <c r="L84" s="50"/>
      <c r="M84" s="49">
        <f t="shared" si="21"/>
        <v>278.05</v>
      </c>
      <c r="N84" s="29"/>
      <c r="O84" s="29"/>
      <c r="P84" s="29"/>
      <c r="Q84" s="29"/>
      <c r="R84" s="29"/>
      <c r="S84" s="29"/>
      <c r="T84" s="29"/>
      <c r="U84" s="29"/>
      <c r="V84" s="29"/>
      <c r="W84" s="29"/>
      <c r="X84" s="29"/>
      <c r="Y84" s="29"/>
      <c r="Z84" s="29"/>
      <c r="AA84" s="29"/>
    </row>
    <row r="85" spans="1:27" x14ac:dyDescent="0.25">
      <c r="A85" s="29"/>
      <c r="B85" s="29" t="s">
        <v>72</v>
      </c>
      <c r="C85" s="41">
        <v>931</v>
      </c>
      <c r="D85" s="56">
        <v>530</v>
      </c>
      <c r="E85" s="29"/>
      <c r="F85" s="49">
        <f t="shared" si="19"/>
        <v>530</v>
      </c>
      <c r="G85" s="49"/>
      <c r="H85" s="49">
        <f t="shared" si="20"/>
        <v>530</v>
      </c>
      <c r="I85" s="50">
        <f t="shared" si="18"/>
        <v>30.824999999999999</v>
      </c>
      <c r="J85" s="50">
        <v>20</v>
      </c>
      <c r="K85" s="50"/>
      <c r="L85" s="50"/>
      <c r="M85" s="49">
        <f t="shared" si="21"/>
        <v>479.17500000000001</v>
      </c>
      <c r="N85" s="29"/>
      <c r="O85" s="29"/>
      <c r="P85" s="29"/>
      <c r="Q85" s="29"/>
      <c r="R85" s="29"/>
      <c r="S85" s="29"/>
      <c r="T85" s="29"/>
      <c r="U85" s="29"/>
      <c r="V85" s="29"/>
      <c r="W85" s="29"/>
      <c r="X85" s="29"/>
      <c r="Y85" s="29"/>
      <c r="Z85" s="29"/>
      <c r="AA85" s="29"/>
    </row>
    <row r="86" spans="1:27" x14ac:dyDescent="0.25">
      <c r="A86" s="29"/>
      <c r="B86" s="29" t="s">
        <v>73</v>
      </c>
      <c r="C86" s="29">
        <v>932</v>
      </c>
      <c r="D86" s="56">
        <v>450</v>
      </c>
      <c r="E86" s="56"/>
      <c r="F86" s="49">
        <f t="shared" ref="F86:F106" si="22">SUM(D86:E86)</f>
        <v>450</v>
      </c>
      <c r="G86" s="49"/>
      <c r="H86" s="49">
        <f t="shared" si="20"/>
        <v>450</v>
      </c>
      <c r="I86" s="50">
        <f t="shared" si="18"/>
        <v>16.824999999999999</v>
      </c>
      <c r="J86" s="50">
        <v>20</v>
      </c>
      <c r="K86" s="50"/>
      <c r="L86" s="50"/>
      <c r="M86" s="49">
        <f t="shared" si="21"/>
        <v>413.17500000000001</v>
      </c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</row>
    <row r="87" spans="1:27" x14ac:dyDescent="0.25">
      <c r="A87" s="29"/>
      <c r="B87" s="29" t="s">
        <v>74</v>
      </c>
      <c r="C87" s="29">
        <v>945</v>
      </c>
      <c r="D87" s="56">
        <v>470</v>
      </c>
      <c r="E87" s="56"/>
      <c r="F87" s="49">
        <f t="shared" si="22"/>
        <v>470</v>
      </c>
      <c r="G87" s="49"/>
      <c r="H87" s="49">
        <f t="shared" si="20"/>
        <v>470</v>
      </c>
      <c r="I87" s="50">
        <f t="shared" si="18"/>
        <v>20.324999999999999</v>
      </c>
      <c r="J87" s="50">
        <v>20</v>
      </c>
      <c r="K87" s="50"/>
      <c r="L87" s="50"/>
      <c r="M87" s="49">
        <f t="shared" si="21"/>
        <v>429.67500000000001</v>
      </c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</row>
    <row r="88" spans="1:27" x14ac:dyDescent="0.25">
      <c r="A88" s="29"/>
      <c r="B88" s="29" t="s">
        <v>180</v>
      </c>
      <c r="C88" s="29">
        <v>911</v>
      </c>
      <c r="D88" s="29">
        <v>500</v>
      </c>
      <c r="E88" s="29"/>
      <c r="F88" s="49">
        <f t="shared" si="22"/>
        <v>500</v>
      </c>
      <c r="G88" s="49"/>
      <c r="H88" s="49">
        <f t="shared" si="20"/>
        <v>500</v>
      </c>
      <c r="I88" s="50">
        <f t="shared" si="18"/>
        <v>25.574999999999999</v>
      </c>
      <c r="J88" s="50">
        <v>20</v>
      </c>
      <c r="K88" s="50"/>
      <c r="L88" s="50"/>
      <c r="M88" s="49">
        <f t="shared" si="21"/>
        <v>454.42500000000001</v>
      </c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</row>
    <row r="89" spans="1:27" x14ac:dyDescent="0.25">
      <c r="A89" s="29"/>
      <c r="B89" s="29" t="s">
        <v>75</v>
      </c>
      <c r="C89" s="29">
        <v>929</v>
      </c>
      <c r="D89" s="29">
        <v>240</v>
      </c>
      <c r="E89" s="29"/>
      <c r="F89" s="49">
        <f t="shared" si="22"/>
        <v>240</v>
      </c>
      <c r="G89" s="49"/>
      <c r="H89" s="49">
        <f t="shared" si="20"/>
        <v>240</v>
      </c>
      <c r="I89" s="50">
        <f t="shared" si="18"/>
        <v>0</v>
      </c>
      <c r="J89" s="50">
        <v>20</v>
      </c>
      <c r="K89" s="50"/>
      <c r="L89" s="50"/>
      <c r="M89" s="49">
        <f t="shared" si="21"/>
        <v>220</v>
      </c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</row>
    <row r="90" spans="1:27" x14ac:dyDescent="0.25">
      <c r="A90" s="29"/>
      <c r="B90" s="29" t="s">
        <v>76</v>
      </c>
      <c r="C90" s="29">
        <v>936</v>
      </c>
      <c r="D90" s="29">
        <v>220</v>
      </c>
      <c r="E90" s="29"/>
      <c r="F90" s="49">
        <f t="shared" si="22"/>
        <v>220</v>
      </c>
      <c r="G90" s="49"/>
      <c r="H90" s="49">
        <f t="shared" si="20"/>
        <v>220</v>
      </c>
      <c r="I90" s="50">
        <f t="shared" si="18"/>
        <v>0</v>
      </c>
      <c r="J90" s="50">
        <v>20</v>
      </c>
      <c r="K90" s="50"/>
      <c r="L90" s="50"/>
      <c r="M90" s="49">
        <f t="shared" si="21"/>
        <v>200</v>
      </c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</row>
    <row r="91" spans="1:27" x14ac:dyDescent="0.25">
      <c r="A91" s="29"/>
      <c r="B91" s="29" t="s">
        <v>77</v>
      </c>
      <c r="C91" s="29">
        <v>1305</v>
      </c>
      <c r="D91" s="29">
        <v>425</v>
      </c>
      <c r="E91" s="29"/>
      <c r="F91" s="49">
        <f t="shared" si="22"/>
        <v>425</v>
      </c>
      <c r="G91" s="49"/>
      <c r="H91" s="49">
        <f t="shared" si="20"/>
        <v>425</v>
      </c>
      <c r="I91" s="50">
        <f t="shared" si="18"/>
        <v>12.9</v>
      </c>
      <c r="J91" s="50">
        <v>20</v>
      </c>
      <c r="K91" s="50"/>
      <c r="L91" s="50"/>
      <c r="M91" s="49">
        <f t="shared" si="21"/>
        <v>392.1</v>
      </c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</row>
    <row r="92" spans="1:27" x14ac:dyDescent="0.25">
      <c r="A92" s="29"/>
      <c r="B92" s="29" t="s">
        <v>181</v>
      </c>
      <c r="C92" s="29"/>
      <c r="D92" s="29">
        <v>450</v>
      </c>
      <c r="E92" s="29"/>
      <c r="F92" s="49">
        <f t="shared" si="22"/>
        <v>450</v>
      </c>
      <c r="G92" s="49"/>
      <c r="H92" s="49">
        <f t="shared" si="20"/>
        <v>450</v>
      </c>
      <c r="I92" s="50">
        <f t="shared" si="18"/>
        <v>16.824999999999999</v>
      </c>
      <c r="J92" s="50">
        <v>20</v>
      </c>
      <c r="K92" s="50"/>
      <c r="L92" s="50"/>
      <c r="M92" s="49">
        <f t="shared" si="21"/>
        <v>413.17500000000001</v>
      </c>
      <c r="N92" s="29"/>
      <c r="O92" s="29"/>
      <c r="P92" s="29"/>
      <c r="Q92" s="29"/>
      <c r="R92" s="29"/>
      <c r="S92" s="29"/>
      <c r="T92" s="29"/>
      <c r="U92" s="29"/>
      <c r="V92" s="29"/>
      <c r="W92" s="29"/>
      <c r="X92" s="29"/>
      <c r="Y92" s="29"/>
      <c r="Z92" s="29"/>
      <c r="AA92" s="29"/>
    </row>
    <row r="93" spans="1:27" x14ac:dyDescent="0.25">
      <c r="A93" s="29"/>
      <c r="B93" s="29" t="s">
        <v>182</v>
      </c>
      <c r="C93" s="29"/>
      <c r="D93" s="29">
        <v>300</v>
      </c>
      <c r="E93" s="29"/>
      <c r="F93" s="49">
        <f t="shared" si="22"/>
        <v>300</v>
      </c>
      <c r="G93" s="49"/>
      <c r="H93" s="49">
        <f t="shared" si="20"/>
        <v>300</v>
      </c>
      <c r="I93" s="50">
        <f t="shared" si="18"/>
        <v>1.9500000000000002</v>
      </c>
      <c r="J93" s="50">
        <v>20</v>
      </c>
      <c r="K93" s="50"/>
      <c r="L93" s="50"/>
      <c r="M93" s="49">
        <f t="shared" si="21"/>
        <v>278.05</v>
      </c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</row>
    <row r="94" spans="1:27" x14ac:dyDescent="0.25">
      <c r="A94" s="29"/>
      <c r="B94" s="29" t="s">
        <v>78</v>
      </c>
      <c r="C94" s="29"/>
      <c r="D94" s="29">
        <v>250</v>
      </c>
      <c r="E94" s="29"/>
      <c r="F94" s="49">
        <f t="shared" si="22"/>
        <v>250</v>
      </c>
      <c r="G94" s="49"/>
      <c r="H94" s="49">
        <f t="shared" si="20"/>
        <v>250</v>
      </c>
      <c r="I94" s="50">
        <f t="shared" si="18"/>
        <v>0</v>
      </c>
      <c r="J94" s="50">
        <v>20</v>
      </c>
      <c r="K94" s="50"/>
      <c r="L94" s="50"/>
      <c r="M94" s="49">
        <f t="shared" si="21"/>
        <v>230</v>
      </c>
      <c r="N94" s="29"/>
      <c r="O94" s="29"/>
      <c r="P94" s="29"/>
      <c r="Q94" s="29"/>
      <c r="R94" s="29"/>
      <c r="S94" s="29"/>
      <c r="T94" s="29"/>
      <c r="U94" s="29"/>
      <c r="V94" s="29"/>
      <c r="W94" s="29"/>
      <c r="X94" s="29"/>
      <c r="Y94" s="29"/>
      <c r="Z94" s="29"/>
      <c r="AA94" s="29"/>
    </row>
    <row r="95" spans="1:27" x14ac:dyDescent="0.25">
      <c r="A95" s="29"/>
      <c r="B95" s="29" t="s">
        <v>183</v>
      </c>
      <c r="C95" s="29"/>
      <c r="D95" s="29">
        <v>320</v>
      </c>
      <c r="E95" s="29"/>
      <c r="F95" s="49">
        <f t="shared" si="22"/>
        <v>320</v>
      </c>
      <c r="G95" s="49"/>
      <c r="H95" s="49">
        <f t="shared" si="20"/>
        <v>320</v>
      </c>
      <c r="I95" s="50">
        <f t="shared" si="18"/>
        <v>2.95</v>
      </c>
      <c r="J95" s="50">
        <v>20</v>
      </c>
      <c r="K95" s="50"/>
      <c r="L95" s="50"/>
      <c r="M95" s="49">
        <f t="shared" si="21"/>
        <v>297.05</v>
      </c>
      <c r="N95" s="29"/>
      <c r="O95" s="29"/>
      <c r="P95" s="29"/>
      <c r="Q95" s="29"/>
      <c r="R95" s="29"/>
      <c r="S95" s="29"/>
      <c r="T95" s="29"/>
      <c r="U95" s="29"/>
      <c r="V95" s="29"/>
      <c r="W95" s="29"/>
      <c r="X95" s="29"/>
      <c r="Y95" s="29"/>
      <c r="Z95" s="29"/>
      <c r="AA95" s="29"/>
    </row>
    <row r="96" spans="1:27" x14ac:dyDescent="0.25">
      <c r="A96" s="29"/>
      <c r="B96" s="29" t="s">
        <v>184</v>
      </c>
      <c r="C96" s="29"/>
      <c r="D96" s="29">
        <v>300</v>
      </c>
      <c r="E96" s="29"/>
      <c r="F96" s="49">
        <f t="shared" si="22"/>
        <v>300</v>
      </c>
      <c r="G96" s="49"/>
      <c r="H96" s="49">
        <f t="shared" si="20"/>
        <v>300</v>
      </c>
      <c r="I96" s="50">
        <f t="shared" si="18"/>
        <v>1.9500000000000002</v>
      </c>
      <c r="J96" s="50">
        <v>20</v>
      </c>
      <c r="K96" s="50"/>
      <c r="L96" s="50"/>
      <c r="M96" s="49">
        <f t="shared" si="21"/>
        <v>278.05</v>
      </c>
      <c r="N96" s="29"/>
      <c r="O96" s="29"/>
      <c r="P96" s="29"/>
      <c r="Q96" s="29"/>
      <c r="R96" s="29"/>
      <c r="S96" s="29"/>
      <c r="T96" s="29"/>
      <c r="U96" s="29"/>
      <c r="V96" s="29"/>
      <c r="W96" s="29"/>
      <c r="X96" s="29"/>
      <c r="Y96" s="29"/>
      <c r="Z96" s="29"/>
      <c r="AA96" s="29"/>
    </row>
    <row r="97" spans="1:28" x14ac:dyDescent="0.25">
      <c r="A97" s="29"/>
      <c r="B97" s="29" t="s">
        <v>185</v>
      </c>
      <c r="C97" s="29">
        <v>1988</v>
      </c>
      <c r="D97" s="29">
        <v>250</v>
      </c>
      <c r="E97" s="29"/>
      <c r="F97" s="49">
        <f t="shared" si="22"/>
        <v>250</v>
      </c>
      <c r="G97" s="49"/>
      <c r="H97" s="49">
        <f t="shared" si="20"/>
        <v>250</v>
      </c>
      <c r="I97" s="50">
        <f t="shared" si="18"/>
        <v>0</v>
      </c>
      <c r="J97" s="50">
        <v>20</v>
      </c>
      <c r="K97" s="50"/>
      <c r="L97" s="50"/>
      <c r="M97" s="49">
        <f t="shared" si="21"/>
        <v>230</v>
      </c>
      <c r="N97" s="29"/>
      <c r="O97" s="29"/>
      <c r="P97" s="29"/>
      <c r="Q97" s="29"/>
      <c r="R97" s="29"/>
      <c r="S97" s="29"/>
      <c r="T97" s="29"/>
      <c r="U97" s="29"/>
      <c r="V97" s="29"/>
      <c r="W97" s="29"/>
      <c r="X97" s="29"/>
      <c r="Y97" s="29"/>
      <c r="Z97" s="29"/>
      <c r="AA97" s="29"/>
    </row>
    <row r="98" spans="1:28" x14ac:dyDescent="0.25">
      <c r="A98" s="29"/>
      <c r="B98" s="29" t="s">
        <v>79</v>
      </c>
      <c r="C98" s="29">
        <v>483</v>
      </c>
      <c r="D98" s="48">
        <v>350</v>
      </c>
      <c r="E98" s="29"/>
      <c r="F98" s="49">
        <f t="shared" si="22"/>
        <v>350</v>
      </c>
      <c r="G98" s="49"/>
      <c r="H98" s="49">
        <f t="shared" si="20"/>
        <v>350</v>
      </c>
      <c r="I98" s="50">
        <f t="shared" si="18"/>
        <v>5.4</v>
      </c>
      <c r="J98" s="50">
        <v>20</v>
      </c>
      <c r="K98" s="50"/>
      <c r="L98" s="50"/>
      <c r="M98" s="49">
        <f t="shared" si="21"/>
        <v>324.60000000000002</v>
      </c>
      <c r="N98" s="29"/>
      <c r="O98" s="29"/>
      <c r="P98" s="29"/>
      <c r="Q98" s="29"/>
      <c r="R98" s="29"/>
      <c r="S98" s="29"/>
      <c r="T98" s="29"/>
      <c r="U98" s="29"/>
      <c r="V98" s="29"/>
      <c r="W98" s="29"/>
      <c r="X98" s="29"/>
      <c r="Y98" s="29"/>
      <c r="Z98" s="29"/>
      <c r="AA98" s="29"/>
    </row>
    <row r="99" spans="1:28" x14ac:dyDescent="0.25">
      <c r="A99" s="29"/>
      <c r="B99" s="29" t="s">
        <v>186</v>
      </c>
      <c r="C99" s="29">
        <v>2005</v>
      </c>
      <c r="D99" s="29">
        <v>200</v>
      </c>
      <c r="E99" s="29"/>
      <c r="F99" s="49">
        <f t="shared" si="22"/>
        <v>200</v>
      </c>
      <c r="G99" s="49"/>
      <c r="H99" s="49">
        <f t="shared" si="20"/>
        <v>200</v>
      </c>
      <c r="I99" s="50">
        <f t="shared" si="18"/>
        <v>0</v>
      </c>
      <c r="J99" s="50">
        <v>20</v>
      </c>
      <c r="K99" s="50"/>
      <c r="L99" s="50"/>
      <c r="M99" s="49">
        <f t="shared" si="21"/>
        <v>180</v>
      </c>
      <c r="N99" s="29"/>
      <c r="O99" s="29"/>
      <c r="P99" s="29"/>
      <c r="Q99" s="29"/>
      <c r="R99" s="29"/>
      <c r="S99" s="29"/>
      <c r="T99" s="29"/>
      <c r="U99" s="29"/>
      <c r="V99" s="29"/>
      <c r="W99" s="29"/>
      <c r="X99" s="29"/>
      <c r="Y99" s="29"/>
      <c r="Z99" s="29"/>
      <c r="AA99" s="29"/>
    </row>
    <row r="100" spans="1:28" x14ac:dyDescent="0.25">
      <c r="A100" s="29"/>
      <c r="B100" s="29" t="s">
        <v>187</v>
      </c>
      <c r="C100" s="29">
        <v>2106</v>
      </c>
      <c r="D100" s="29">
        <v>200</v>
      </c>
      <c r="E100" s="29"/>
      <c r="F100" s="49">
        <f t="shared" si="22"/>
        <v>200</v>
      </c>
      <c r="G100" s="49"/>
      <c r="H100" s="49">
        <f t="shared" si="20"/>
        <v>200</v>
      </c>
      <c r="I100" s="50">
        <f t="shared" si="18"/>
        <v>0</v>
      </c>
      <c r="J100" s="50">
        <v>20</v>
      </c>
      <c r="K100" s="50"/>
      <c r="L100" s="50"/>
      <c r="M100" s="49">
        <f t="shared" si="21"/>
        <v>180</v>
      </c>
      <c r="N100" s="29"/>
      <c r="O100" s="29"/>
      <c r="P100" s="29"/>
      <c r="Q100" s="29"/>
      <c r="R100" s="29"/>
      <c r="S100" s="29"/>
      <c r="T100" s="29"/>
      <c r="U100" s="29"/>
      <c r="V100" s="29"/>
      <c r="W100" s="29"/>
      <c r="X100" s="29"/>
      <c r="Y100" s="29"/>
      <c r="Z100" s="29"/>
      <c r="AA100" s="29"/>
    </row>
    <row r="101" spans="1:28" x14ac:dyDescent="0.25">
      <c r="A101" s="29"/>
      <c r="B101" s="29" t="s">
        <v>188</v>
      </c>
      <c r="C101" s="29">
        <v>2107</v>
      </c>
      <c r="D101" s="29">
        <v>500</v>
      </c>
      <c r="E101" s="29"/>
      <c r="F101" s="49">
        <f t="shared" si="22"/>
        <v>500</v>
      </c>
      <c r="G101" s="49"/>
      <c r="H101" s="49">
        <f t="shared" si="20"/>
        <v>500</v>
      </c>
      <c r="I101" s="50">
        <f t="shared" si="18"/>
        <v>25.574999999999999</v>
      </c>
      <c r="J101" s="50">
        <v>20</v>
      </c>
      <c r="K101" s="50"/>
      <c r="L101" s="50"/>
      <c r="M101" s="49">
        <f t="shared" si="21"/>
        <v>454.42500000000001</v>
      </c>
      <c r="N101" s="29"/>
      <c r="O101" s="29"/>
      <c r="P101" s="29"/>
      <c r="Q101" s="29"/>
      <c r="R101" s="29"/>
      <c r="S101" s="29"/>
      <c r="T101" s="29"/>
      <c r="U101" s="29"/>
      <c r="V101" s="29"/>
      <c r="W101" s="29"/>
      <c r="X101" s="29"/>
      <c r="Y101" s="29"/>
      <c r="Z101" s="29"/>
      <c r="AA101" s="29"/>
    </row>
    <row r="102" spans="1:28" x14ac:dyDescent="0.25">
      <c r="A102" s="29"/>
      <c r="B102" s="29" t="s">
        <v>80</v>
      </c>
      <c r="C102" s="29">
        <v>2108</v>
      </c>
      <c r="D102" s="29">
        <v>300</v>
      </c>
      <c r="E102" s="29"/>
      <c r="F102" s="49">
        <f t="shared" si="22"/>
        <v>300</v>
      </c>
      <c r="G102" s="49"/>
      <c r="H102" s="49">
        <f t="shared" si="20"/>
        <v>300</v>
      </c>
      <c r="I102" s="50">
        <f t="shared" si="18"/>
        <v>1.9500000000000002</v>
      </c>
      <c r="J102" s="50">
        <v>20</v>
      </c>
      <c r="K102" s="50"/>
      <c r="L102" s="50"/>
      <c r="M102" s="49">
        <f t="shared" si="21"/>
        <v>278.05</v>
      </c>
      <c r="N102" s="29"/>
      <c r="O102" s="29"/>
      <c r="P102" s="29"/>
      <c r="Q102" s="29"/>
      <c r="R102" s="29"/>
      <c r="S102" s="29"/>
      <c r="T102" s="29"/>
      <c r="U102" s="29"/>
      <c r="V102" s="29"/>
      <c r="W102" s="29"/>
      <c r="X102" s="29"/>
      <c r="Y102" s="29"/>
      <c r="Z102" s="29"/>
      <c r="AA102" s="29"/>
    </row>
    <row r="103" spans="1:28" x14ac:dyDescent="0.25">
      <c r="A103" s="29"/>
      <c r="B103" s="29" t="s">
        <v>189</v>
      </c>
      <c r="C103" s="29">
        <v>2155</v>
      </c>
      <c r="D103" s="29">
        <v>200</v>
      </c>
      <c r="E103" s="29"/>
      <c r="F103" s="49">
        <f t="shared" si="22"/>
        <v>200</v>
      </c>
      <c r="G103" s="49"/>
      <c r="H103" s="49">
        <f t="shared" si="20"/>
        <v>200</v>
      </c>
      <c r="I103" s="50">
        <f t="shared" si="18"/>
        <v>0</v>
      </c>
      <c r="J103" s="50">
        <v>20</v>
      </c>
      <c r="K103" s="50"/>
      <c r="L103" s="50"/>
      <c r="M103" s="49">
        <f t="shared" si="21"/>
        <v>180</v>
      </c>
      <c r="N103" s="29"/>
      <c r="O103" s="29"/>
      <c r="P103" s="29"/>
      <c r="Q103" s="29"/>
      <c r="R103" s="29"/>
      <c r="S103" s="29"/>
      <c r="T103" s="29"/>
      <c r="U103" s="29"/>
      <c r="V103" s="29"/>
      <c r="W103" s="29"/>
      <c r="X103" s="29"/>
      <c r="Y103" s="29"/>
      <c r="Z103" s="29"/>
      <c r="AA103" s="29"/>
    </row>
    <row r="104" spans="1:28" x14ac:dyDescent="0.25">
      <c r="A104" s="29"/>
      <c r="B104" s="29" t="s">
        <v>81</v>
      </c>
      <c r="C104" s="29">
        <v>2156</v>
      </c>
      <c r="D104" s="29">
        <v>50</v>
      </c>
      <c r="E104" s="29"/>
      <c r="F104" s="49">
        <f t="shared" si="22"/>
        <v>50</v>
      </c>
      <c r="G104" s="49"/>
      <c r="H104" s="49">
        <f t="shared" si="20"/>
        <v>50</v>
      </c>
      <c r="I104" s="50">
        <f t="shared" si="18"/>
        <v>0</v>
      </c>
      <c r="J104" s="50">
        <v>20</v>
      </c>
      <c r="K104" s="50"/>
      <c r="L104" s="50"/>
      <c r="M104" s="49">
        <f t="shared" si="21"/>
        <v>30</v>
      </c>
      <c r="N104" s="29"/>
      <c r="O104" s="29"/>
      <c r="P104" s="29"/>
      <c r="Q104" s="29"/>
      <c r="R104" s="29"/>
      <c r="S104" s="29"/>
      <c r="T104" s="29"/>
      <c r="U104" s="29"/>
      <c r="V104" s="29"/>
      <c r="W104" s="29"/>
      <c r="X104" s="29"/>
      <c r="Y104" s="29"/>
      <c r="Z104" s="29"/>
      <c r="AA104" s="29"/>
    </row>
    <row r="105" spans="1:28" x14ac:dyDescent="0.25">
      <c r="A105" s="29"/>
      <c r="B105" s="29" t="s">
        <v>82</v>
      </c>
      <c r="C105" s="29">
        <v>2157</v>
      </c>
      <c r="D105" s="29">
        <v>50</v>
      </c>
      <c r="E105" s="29"/>
      <c r="F105" s="49">
        <f t="shared" si="22"/>
        <v>50</v>
      </c>
      <c r="G105" s="49"/>
      <c r="H105" s="49">
        <f t="shared" si="20"/>
        <v>50</v>
      </c>
      <c r="I105" s="50">
        <f t="shared" si="18"/>
        <v>0</v>
      </c>
      <c r="J105" s="50"/>
      <c r="K105" s="50"/>
      <c r="L105" s="50"/>
      <c r="M105" s="49">
        <f t="shared" si="21"/>
        <v>50</v>
      </c>
      <c r="N105" s="29"/>
      <c r="O105" s="29"/>
      <c r="P105" s="29"/>
      <c r="Q105" s="29"/>
      <c r="R105" s="29"/>
      <c r="S105" s="29"/>
      <c r="T105" s="29"/>
      <c r="U105" s="29"/>
      <c r="V105" s="29"/>
      <c r="W105" s="29"/>
      <c r="X105" s="29"/>
      <c r="Y105" s="29"/>
      <c r="Z105" s="29"/>
      <c r="AA105" s="29"/>
    </row>
    <row r="106" spans="1:28" x14ac:dyDescent="0.25">
      <c r="A106" s="29"/>
      <c r="B106" s="29"/>
      <c r="C106" s="29"/>
      <c r="D106" s="29"/>
      <c r="E106" s="29"/>
      <c r="F106" s="49">
        <f t="shared" si="22"/>
        <v>0</v>
      </c>
      <c r="G106" s="49"/>
      <c r="H106" s="49">
        <f t="shared" si="20"/>
        <v>0</v>
      </c>
      <c r="I106" s="50">
        <f t="shared" si="18"/>
        <v>0</v>
      </c>
      <c r="J106" s="50"/>
      <c r="K106" s="50"/>
      <c r="L106" s="50"/>
      <c r="M106" s="49">
        <f t="shared" si="21"/>
        <v>0</v>
      </c>
      <c r="N106" s="29"/>
      <c r="O106" s="29"/>
      <c r="P106" s="29"/>
      <c r="Q106" s="29"/>
      <c r="R106" s="29"/>
      <c r="S106" s="29"/>
      <c r="T106" s="29"/>
      <c r="U106" s="29"/>
      <c r="V106" s="29"/>
      <c r="W106" s="29"/>
      <c r="X106" s="29"/>
      <c r="Y106" s="29"/>
      <c r="Z106" s="29"/>
      <c r="AA106" s="29"/>
    </row>
    <row r="107" spans="1:28" ht="15.75" thickBot="1" x14ac:dyDescent="0.3">
      <c r="A107" s="29"/>
      <c r="B107" s="29"/>
      <c r="C107" s="29"/>
      <c r="D107" s="58">
        <f t="shared" ref="D107:M107" si="23">SUM(D76:D106)</f>
        <v>9705</v>
      </c>
      <c r="E107" s="58">
        <f t="shared" si="23"/>
        <v>0</v>
      </c>
      <c r="F107" s="58">
        <f t="shared" si="23"/>
        <v>9705</v>
      </c>
      <c r="G107" s="58">
        <f t="shared" si="23"/>
        <v>0</v>
      </c>
      <c r="H107" s="58">
        <f t="shared" si="23"/>
        <v>9705</v>
      </c>
      <c r="I107" s="58">
        <f t="shared" si="23"/>
        <v>215.79999999999995</v>
      </c>
      <c r="J107" s="58">
        <f t="shared" si="23"/>
        <v>580</v>
      </c>
      <c r="K107" s="58">
        <f t="shared" si="23"/>
        <v>0</v>
      </c>
      <c r="L107" s="58">
        <f t="shared" si="23"/>
        <v>0</v>
      </c>
      <c r="M107" s="58">
        <f t="shared" si="23"/>
        <v>8909.2000000000007</v>
      </c>
      <c r="N107" s="29"/>
      <c r="O107" s="29"/>
      <c r="P107" s="29"/>
      <c r="Q107" s="29"/>
      <c r="R107" s="29"/>
      <c r="S107" s="29"/>
      <c r="T107" s="29"/>
      <c r="U107" s="29"/>
      <c r="V107" s="29"/>
      <c r="W107" s="29"/>
      <c r="X107" s="29"/>
      <c r="Y107" s="29"/>
      <c r="Z107" s="29"/>
      <c r="AA107" s="29"/>
    </row>
    <row r="108" spans="1:28" ht="15.75" thickTop="1" x14ac:dyDescent="0.25"/>
    <row r="110" spans="1:28" x14ac:dyDescent="0.25">
      <c r="B110" s="30" t="s">
        <v>192</v>
      </c>
      <c r="C110" s="29"/>
      <c r="D110" s="29"/>
      <c r="E110" s="29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29"/>
      <c r="R110" s="2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</row>
    <row r="111" spans="1:28" ht="15.75" thickBot="1" x14ac:dyDescent="0.3">
      <c r="B111" s="29"/>
      <c r="C111" s="29"/>
      <c r="D111" s="29"/>
      <c r="E111" s="29"/>
      <c r="F111" s="29"/>
      <c r="G111" s="29"/>
      <c r="H111" s="29"/>
      <c r="I111" s="29"/>
      <c r="J111" s="29"/>
      <c r="K111" s="29"/>
      <c r="L111" s="29"/>
      <c r="M111" s="29"/>
      <c r="N111" s="29"/>
      <c r="O111" s="29"/>
      <c r="P111" s="29"/>
      <c r="Q111" s="29"/>
      <c r="R111" s="2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</row>
    <row r="112" spans="1:28" ht="15.75" thickBot="1" x14ac:dyDescent="0.3">
      <c r="B112" s="209" t="s">
        <v>120</v>
      </c>
      <c r="C112" s="210"/>
      <c r="D112" s="210"/>
      <c r="E112" s="210"/>
      <c r="F112" s="210"/>
      <c r="G112" s="210"/>
      <c r="H112" s="210"/>
      <c r="I112" s="210"/>
      <c r="J112" s="32"/>
      <c r="K112" s="32"/>
      <c r="L112" s="32"/>
      <c r="M112" s="32"/>
      <c r="N112" s="32"/>
      <c r="O112" s="211"/>
      <c r="P112" s="211"/>
      <c r="Q112" s="211"/>
      <c r="R112" s="211"/>
      <c r="S112" s="211"/>
      <c r="T112" s="211"/>
      <c r="U112" s="211"/>
      <c r="V112" s="211"/>
      <c r="W112" s="211"/>
      <c r="X112" s="211"/>
      <c r="Y112" s="211"/>
      <c r="Z112" s="211"/>
      <c r="AA112" s="211"/>
      <c r="AB112" s="211"/>
    </row>
    <row r="113" spans="2:32" ht="52.5" thickBot="1" x14ac:dyDescent="0.3">
      <c r="B113" s="33" t="s">
        <v>9</v>
      </c>
      <c r="C113" s="33" t="s">
        <v>10</v>
      </c>
      <c r="D113" s="34" t="s">
        <v>11</v>
      </c>
      <c r="E113" s="34" t="s">
        <v>162</v>
      </c>
      <c r="F113" s="34" t="s">
        <v>104</v>
      </c>
      <c r="G113" s="34" t="s">
        <v>163</v>
      </c>
      <c r="H113" s="34" t="s">
        <v>13</v>
      </c>
      <c r="I113" s="35" t="s">
        <v>14</v>
      </c>
      <c r="J113" s="35" t="s">
        <v>89</v>
      </c>
      <c r="K113" s="35" t="s">
        <v>90</v>
      </c>
      <c r="L113" s="35" t="s">
        <v>152</v>
      </c>
      <c r="M113" s="36" t="s">
        <v>15</v>
      </c>
      <c r="N113" s="37" t="s">
        <v>164</v>
      </c>
      <c r="O113" s="37" t="s">
        <v>165</v>
      </c>
      <c r="P113" s="38"/>
      <c r="Q113" s="38"/>
      <c r="R113" s="38"/>
      <c r="S113" s="38"/>
      <c r="T113" s="38"/>
      <c r="U113" s="38"/>
      <c r="V113" s="38"/>
      <c r="W113" s="38"/>
      <c r="X113" s="38"/>
      <c r="Y113" s="38"/>
      <c r="Z113" s="38"/>
      <c r="AA113" s="38"/>
      <c r="AB113" s="39"/>
    </row>
    <row r="114" spans="2:32" x14ac:dyDescent="0.25">
      <c r="B114" s="40" t="s">
        <v>166</v>
      </c>
      <c r="C114" s="41"/>
      <c r="D114" s="42" t="s">
        <v>18</v>
      </c>
      <c r="E114" s="43"/>
      <c r="F114" s="43"/>
      <c r="G114" s="44">
        <v>5.5E-2</v>
      </c>
      <c r="H114" s="42" t="s">
        <v>18</v>
      </c>
      <c r="I114" s="42" t="s">
        <v>18</v>
      </c>
      <c r="J114" s="42"/>
      <c r="K114" s="42"/>
      <c r="L114" s="42"/>
      <c r="M114" s="42" t="s">
        <v>18</v>
      </c>
      <c r="N114" s="42" t="s">
        <v>18</v>
      </c>
      <c r="O114" s="29"/>
      <c r="P114" s="29"/>
      <c r="Q114" s="29"/>
      <c r="R114" s="29"/>
      <c r="S114" s="29"/>
      <c r="T114" s="29"/>
      <c r="U114" s="29"/>
      <c r="V114" s="29"/>
      <c r="W114" s="29"/>
      <c r="X114" s="29"/>
      <c r="Y114" s="29"/>
      <c r="Z114" s="29"/>
      <c r="AA114" s="29"/>
      <c r="AB114" s="45">
        <v>3132</v>
      </c>
      <c r="AC114" s="31" t="s">
        <v>193</v>
      </c>
      <c r="AD114" s="31">
        <v>261</v>
      </c>
      <c r="AE114" s="31">
        <v>261</v>
      </c>
      <c r="AF114" s="64">
        <v>0</v>
      </c>
    </row>
    <row r="115" spans="2:32" x14ac:dyDescent="0.25">
      <c r="B115" s="46" t="s">
        <v>167</v>
      </c>
      <c r="C115" s="47">
        <v>904</v>
      </c>
      <c r="D115" s="48">
        <v>1525</v>
      </c>
      <c r="E115" s="49"/>
      <c r="F115" s="49">
        <f>SUM(D115:E115)</f>
        <v>1525</v>
      </c>
      <c r="G115" s="49">
        <f>D115*$G$114</f>
        <v>83.875</v>
      </c>
      <c r="H115" s="49">
        <f>F115-G115</f>
        <v>1441.125</v>
      </c>
      <c r="I115" s="50">
        <f>IF(H115&lt;=261,0,IF(H115&lt;=331,5%*(H115-261),IF(H115&lt;=431,5%*70+10%*(H115-331),IF(H115&lt;=3241,5%*70+10%*100+17.5%*(H115-431),IF(H115&gt;3241,5%*70+10%*100+17.5%*2810+25%*(H115-3241))))))</f>
        <v>190.27187499999999</v>
      </c>
      <c r="J115" s="50">
        <v>20</v>
      </c>
      <c r="K115" s="50"/>
      <c r="L115" s="50"/>
      <c r="M115" s="49">
        <f>H115-I115-J115-K115-L115</f>
        <v>1230.8531250000001</v>
      </c>
      <c r="N115" s="50">
        <f t="shared" ref="N115:N123" si="24">D115*0.13</f>
        <v>198.25</v>
      </c>
      <c r="O115" s="51">
        <f>D115*13.5%</f>
        <v>205.875</v>
      </c>
      <c r="P115" s="51"/>
      <c r="Q115" s="51"/>
      <c r="R115" s="51"/>
      <c r="S115" s="51"/>
      <c r="T115" s="51"/>
      <c r="U115" s="51"/>
      <c r="V115" s="51"/>
      <c r="W115" s="51"/>
      <c r="X115" s="51"/>
      <c r="Y115" s="51"/>
      <c r="Z115" s="51"/>
      <c r="AA115" s="51"/>
      <c r="AB115" s="52">
        <v>840</v>
      </c>
      <c r="AC115" s="31" t="s">
        <v>194</v>
      </c>
      <c r="AD115" s="31">
        <v>70</v>
      </c>
      <c r="AE115" s="31">
        <v>331</v>
      </c>
      <c r="AF115" s="64">
        <v>0.05</v>
      </c>
    </row>
    <row r="116" spans="2:32" x14ac:dyDescent="0.25">
      <c r="B116" s="46" t="s">
        <v>168</v>
      </c>
      <c r="C116" s="47">
        <v>907</v>
      </c>
      <c r="D116" s="48">
        <v>925</v>
      </c>
      <c r="E116" s="49"/>
      <c r="F116" s="49">
        <f t="shared" ref="F116:F123" si="25">SUM(D116:E116)</f>
        <v>925</v>
      </c>
      <c r="G116" s="49">
        <f t="shared" ref="G116:G123" si="26">D116*$G$114</f>
        <v>50.875</v>
      </c>
      <c r="H116" s="49">
        <f t="shared" ref="H116:H123" si="27">F116-G116</f>
        <v>874.125</v>
      </c>
      <c r="I116" s="50">
        <f t="shared" ref="I116:I123" si="28">IF(H116&lt;=261,0,IF(H116&lt;=331,5%*(H116-261),IF(H116&lt;=431,5%*70+10%*(H116-331),IF(H116&lt;=3241,5%*70+10%*100+17.5%*(H116-431),IF(H116&gt;3241,5%*70+10%*100+17.5%*2810+25%*(H116-3241))))))</f>
        <v>91.046875</v>
      </c>
      <c r="J116" s="50">
        <v>20</v>
      </c>
      <c r="K116" s="50"/>
      <c r="L116" s="50"/>
      <c r="M116" s="49">
        <f t="shared" ref="M116:M123" si="29">H116-I116-J116-K116-L116</f>
        <v>763.078125</v>
      </c>
      <c r="N116" s="50">
        <f t="shared" si="24"/>
        <v>120.25</v>
      </c>
      <c r="O116" s="51">
        <f t="shared" ref="O116:O123" si="30">D116*13.5%</f>
        <v>124.87500000000001</v>
      </c>
      <c r="P116" s="51"/>
      <c r="Q116" s="51"/>
      <c r="R116" s="51"/>
      <c r="S116" s="51"/>
      <c r="T116" s="51"/>
      <c r="U116" s="51"/>
      <c r="V116" s="51"/>
      <c r="W116" s="51"/>
      <c r="X116" s="51"/>
      <c r="Y116" s="51"/>
      <c r="Z116" s="51"/>
      <c r="AA116" s="51"/>
      <c r="AB116" s="52">
        <v>1200</v>
      </c>
      <c r="AC116" s="31" t="s">
        <v>194</v>
      </c>
      <c r="AD116" s="31">
        <v>100</v>
      </c>
      <c r="AE116" s="31">
        <v>431</v>
      </c>
      <c r="AF116" s="64">
        <v>0.1</v>
      </c>
    </row>
    <row r="117" spans="2:32" x14ac:dyDescent="0.25">
      <c r="B117" s="46" t="s">
        <v>169</v>
      </c>
      <c r="C117" s="41">
        <v>1886</v>
      </c>
      <c r="D117" s="48">
        <v>980</v>
      </c>
      <c r="E117" s="49"/>
      <c r="F117" s="49">
        <f t="shared" si="25"/>
        <v>980</v>
      </c>
      <c r="G117" s="49">
        <f t="shared" si="26"/>
        <v>53.9</v>
      </c>
      <c r="H117" s="49">
        <f t="shared" si="27"/>
        <v>926.1</v>
      </c>
      <c r="I117" s="50">
        <f t="shared" si="28"/>
        <v>100.1425</v>
      </c>
      <c r="J117" s="50">
        <v>20</v>
      </c>
      <c r="K117" s="50"/>
      <c r="L117" s="50"/>
      <c r="M117" s="49">
        <f t="shared" si="29"/>
        <v>805.95749999999998</v>
      </c>
      <c r="N117" s="50">
        <f>D117*0.13</f>
        <v>127.4</v>
      </c>
      <c r="O117" s="51">
        <f t="shared" si="30"/>
        <v>132.30000000000001</v>
      </c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2">
        <v>33720</v>
      </c>
      <c r="AC117" s="31" t="s">
        <v>195</v>
      </c>
      <c r="AD117" s="31">
        <v>2810</v>
      </c>
      <c r="AE117" s="31">
        <v>3241</v>
      </c>
      <c r="AF117" s="64">
        <v>0.17499999999999999</v>
      </c>
    </row>
    <row r="118" spans="2:32" x14ac:dyDescent="0.25">
      <c r="B118" s="53" t="s">
        <v>170</v>
      </c>
      <c r="C118" s="41">
        <v>914</v>
      </c>
      <c r="D118" s="48">
        <v>911.8</v>
      </c>
      <c r="E118" s="54"/>
      <c r="F118" s="49">
        <f t="shared" si="25"/>
        <v>911.8</v>
      </c>
      <c r="G118" s="49">
        <f t="shared" si="26"/>
        <v>50.149000000000001</v>
      </c>
      <c r="H118" s="49">
        <f t="shared" si="27"/>
        <v>861.65099999999995</v>
      </c>
      <c r="I118" s="50">
        <f t="shared" si="28"/>
        <v>88.863924999999981</v>
      </c>
      <c r="J118" s="50">
        <v>20</v>
      </c>
      <c r="K118" s="50"/>
      <c r="L118" s="50"/>
      <c r="M118" s="49">
        <f t="shared" si="29"/>
        <v>752.78707499999996</v>
      </c>
      <c r="N118" s="50">
        <f t="shared" si="24"/>
        <v>118.53399999999999</v>
      </c>
      <c r="O118" s="51">
        <f t="shared" si="30"/>
        <v>123.093</v>
      </c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5">
        <v>38892</v>
      </c>
      <c r="AC118" s="31" t="s">
        <v>196</v>
      </c>
      <c r="AD118" s="31">
        <v>3241</v>
      </c>
      <c r="AF118" s="64">
        <v>0.25</v>
      </c>
    </row>
    <row r="119" spans="2:32" x14ac:dyDescent="0.25">
      <c r="B119" s="53" t="s">
        <v>171</v>
      </c>
      <c r="C119" s="41">
        <v>917</v>
      </c>
      <c r="D119" s="48">
        <v>746.8</v>
      </c>
      <c r="E119" s="54"/>
      <c r="F119" s="49">
        <f t="shared" si="25"/>
        <v>746.8</v>
      </c>
      <c r="G119" s="49">
        <f t="shared" si="26"/>
        <v>41.073999999999998</v>
      </c>
      <c r="H119" s="49">
        <f t="shared" si="27"/>
        <v>705.726</v>
      </c>
      <c r="I119" s="50">
        <f t="shared" si="28"/>
        <v>61.57705</v>
      </c>
      <c r="J119" s="50">
        <v>20</v>
      </c>
      <c r="K119" s="50">
        <v>200</v>
      </c>
      <c r="L119" s="50">
        <v>31</v>
      </c>
      <c r="M119" s="49">
        <f t="shared" si="29"/>
        <v>393.14895000000001</v>
      </c>
      <c r="N119" s="50">
        <f t="shared" si="24"/>
        <v>97.084000000000003</v>
      </c>
      <c r="O119" s="51">
        <f t="shared" si="30"/>
        <v>100.818</v>
      </c>
      <c r="P119" s="51"/>
      <c r="Q119" s="51"/>
      <c r="R119" s="51"/>
      <c r="S119" s="51"/>
      <c r="T119" s="51"/>
      <c r="U119" s="51"/>
      <c r="V119" s="51"/>
      <c r="W119" s="51"/>
      <c r="X119" s="51"/>
      <c r="Y119" s="51"/>
      <c r="Z119" s="51"/>
      <c r="AA119" s="51"/>
      <c r="AB119" s="55"/>
    </row>
    <row r="120" spans="2:32" x14ac:dyDescent="0.25">
      <c r="B120" s="53" t="s">
        <v>66</v>
      </c>
      <c r="C120" s="41">
        <v>918</v>
      </c>
      <c r="D120" s="56">
        <v>691.8</v>
      </c>
      <c r="E120" s="54"/>
      <c r="F120" s="49">
        <f t="shared" si="25"/>
        <v>691.8</v>
      </c>
      <c r="G120" s="49">
        <f t="shared" si="26"/>
        <v>38.048999999999999</v>
      </c>
      <c r="H120" s="49">
        <f t="shared" si="27"/>
        <v>653.75099999999998</v>
      </c>
      <c r="I120" s="50">
        <f t="shared" si="28"/>
        <v>52.481424999999994</v>
      </c>
      <c r="J120" s="50">
        <v>20</v>
      </c>
      <c r="K120" s="50"/>
      <c r="L120" s="50"/>
      <c r="M120" s="49">
        <f t="shared" si="29"/>
        <v>581.26957500000003</v>
      </c>
      <c r="N120" s="50">
        <f t="shared" si="24"/>
        <v>89.933999999999997</v>
      </c>
      <c r="O120" s="51">
        <f t="shared" si="30"/>
        <v>93.393000000000001</v>
      </c>
      <c r="P120" s="51"/>
      <c r="Q120" s="51"/>
      <c r="R120" s="51"/>
      <c r="S120" s="51"/>
      <c r="T120" s="51"/>
      <c r="U120" s="51"/>
      <c r="V120" s="51"/>
      <c r="W120" s="51"/>
      <c r="X120" s="51"/>
      <c r="Y120" s="51"/>
      <c r="Z120" s="51"/>
      <c r="AA120" s="51"/>
      <c r="AB120" s="57"/>
    </row>
    <row r="121" spans="2:32" x14ac:dyDescent="0.25">
      <c r="B121" s="53" t="s">
        <v>172</v>
      </c>
      <c r="C121" s="41"/>
      <c r="D121" s="56">
        <v>600</v>
      </c>
      <c r="E121" s="29"/>
      <c r="F121" s="49">
        <f t="shared" si="25"/>
        <v>600</v>
      </c>
      <c r="G121" s="49">
        <f t="shared" si="26"/>
        <v>33</v>
      </c>
      <c r="H121" s="49">
        <f t="shared" si="27"/>
        <v>567</v>
      </c>
      <c r="I121" s="50">
        <f t="shared" si="28"/>
        <v>37.299999999999997</v>
      </c>
      <c r="J121" s="50">
        <v>20</v>
      </c>
      <c r="K121" s="50"/>
      <c r="L121" s="50"/>
      <c r="M121" s="49">
        <f t="shared" si="29"/>
        <v>509.70000000000005</v>
      </c>
      <c r="N121" s="50">
        <f t="shared" si="24"/>
        <v>78</v>
      </c>
      <c r="O121" s="51">
        <f t="shared" si="30"/>
        <v>81</v>
      </c>
      <c r="P121" s="51"/>
      <c r="Q121" s="51"/>
      <c r="R121" s="51"/>
      <c r="S121" s="51"/>
      <c r="T121" s="51"/>
      <c r="U121" s="51"/>
      <c r="V121" s="51"/>
      <c r="W121" s="51"/>
      <c r="X121" s="51"/>
      <c r="Y121" s="51"/>
      <c r="Z121" s="51"/>
      <c r="AA121" s="51"/>
      <c r="AB121" s="57"/>
    </row>
    <row r="122" spans="2:32" x14ac:dyDescent="0.25">
      <c r="B122" s="53" t="s">
        <v>173</v>
      </c>
      <c r="C122" s="41">
        <v>922</v>
      </c>
      <c r="D122" s="56">
        <v>755</v>
      </c>
      <c r="E122" s="29"/>
      <c r="F122" s="49">
        <f t="shared" si="25"/>
        <v>755</v>
      </c>
      <c r="G122" s="49">
        <f t="shared" si="26"/>
        <v>41.524999999999999</v>
      </c>
      <c r="H122" s="49">
        <f t="shared" si="27"/>
        <v>713.47500000000002</v>
      </c>
      <c r="I122" s="50">
        <f t="shared" si="28"/>
        <v>62.933125000000004</v>
      </c>
      <c r="J122" s="50">
        <v>20</v>
      </c>
      <c r="K122" s="50"/>
      <c r="L122" s="50"/>
      <c r="M122" s="49">
        <f t="shared" si="29"/>
        <v>630.541875</v>
      </c>
      <c r="N122" s="50">
        <f t="shared" si="24"/>
        <v>98.15</v>
      </c>
      <c r="O122" s="51">
        <f t="shared" si="30"/>
        <v>101.92500000000001</v>
      </c>
      <c r="P122" s="51"/>
      <c r="Q122" s="51"/>
      <c r="R122" s="51"/>
      <c r="S122" s="51"/>
      <c r="T122" s="51"/>
      <c r="U122" s="51"/>
      <c r="V122" s="51"/>
      <c r="W122" s="51"/>
      <c r="X122" s="51"/>
      <c r="Y122" s="51"/>
      <c r="Z122" s="51"/>
      <c r="AA122" s="51"/>
      <c r="AB122" s="57"/>
    </row>
    <row r="123" spans="2:32" x14ac:dyDescent="0.25">
      <c r="B123" s="53" t="s">
        <v>67</v>
      </c>
      <c r="C123" s="41">
        <v>926</v>
      </c>
      <c r="D123" s="56">
        <v>651.79999999999995</v>
      </c>
      <c r="E123" s="29"/>
      <c r="F123" s="49">
        <f t="shared" si="25"/>
        <v>651.79999999999995</v>
      </c>
      <c r="G123" s="49">
        <f t="shared" si="26"/>
        <v>35.848999999999997</v>
      </c>
      <c r="H123" s="49">
        <f t="shared" si="27"/>
        <v>615.95099999999991</v>
      </c>
      <c r="I123" s="50">
        <f t="shared" si="28"/>
        <v>45.866424999999985</v>
      </c>
      <c r="J123" s="50">
        <v>20</v>
      </c>
      <c r="K123" s="50"/>
      <c r="L123" s="50">
        <v>27</v>
      </c>
      <c r="M123" s="49">
        <f t="shared" si="29"/>
        <v>523.08457499999997</v>
      </c>
      <c r="N123" s="50">
        <f t="shared" si="24"/>
        <v>84.733999999999995</v>
      </c>
      <c r="O123" s="51">
        <f t="shared" si="30"/>
        <v>87.992999999999995</v>
      </c>
      <c r="P123" s="51"/>
      <c r="Q123" s="51"/>
      <c r="R123" s="51"/>
      <c r="S123" s="51"/>
      <c r="T123" s="51"/>
      <c r="U123" s="51"/>
      <c r="V123" s="51"/>
      <c r="W123" s="51"/>
      <c r="X123" s="51"/>
      <c r="Y123" s="51"/>
      <c r="Z123" s="51"/>
      <c r="AA123" s="51"/>
      <c r="AB123" s="57"/>
    </row>
    <row r="124" spans="2:32" ht="15.75" thickBot="1" x14ac:dyDescent="0.3">
      <c r="B124" s="29"/>
      <c r="C124" s="29"/>
      <c r="D124" s="58">
        <f>SUM(D115:D123)</f>
        <v>7787.2000000000007</v>
      </c>
      <c r="E124" s="58">
        <f t="shared" ref="E124:O124" si="31">SUM(E115:E123)</f>
        <v>0</v>
      </c>
      <c r="F124" s="58">
        <f t="shared" si="31"/>
        <v>7787.2000000000007</v>
      </c>
      <c r="G124" s="58">
        <f t="shared" si="31"/>
        <v>428.29599999999994</v>
      </c>
      <c r="H124" s="58">
        <f t="shared" si="31"/>
        <v>7358.9040000000005</v>
      </c>
      <c r="I124" s="58">
        <f t="shared" si="31"/>
        <v>730.4831999999999</v>
      </c>
      <c r="J124" s="58">
        <f>SUM(J115:J123)</f>
        <v>180</v>
      </c>
      <c r="K124" s="58">
        <f>SUM(K115:K123)</f>
        <v>200</v>
      </c>
      <c r="L124" s="58">
        <f>SUM(L115:L123)</f>
        <v>58</v>
      </c>
      <c r="M124" s="58">
        <f t="shared" si="31"/>
        <v>6190.4207999999999</v>
      </c>
      <c r="N124" s="58">
        <f t="shared" si="31"/>
        <v>1012.336</v>
      </c>
      <c r="O124" s="58">
        <f t="shared" si="31"/>
        <v>1051.2719999999999</v>
      </c>
      <c r="P124" s="59"/>
      <c r="Q124" s="59"/>
      <c r="R124" s="59"/>
      <c r="S124" s="59"/>
      <c r="T124" s="59"/>
      <c r="U124" s="59"/>
      <c r="V124" s="59"/>
      <c r="W124" s="59"/>
      <c r="X124" s="59"/>
      <c r="Y124" s="59"/>
      <c r="Z124" s="59"/>
      <c r="AA124" s="59"/>
      <c r="AB124" s="60"/>
    </row>
    <row r="125" spans="2:32" ht="15.75" thickTop="1" x14ac:dyDescent="0.25">
      <c r="B125" s="29"/>
      <c r="C125" s="29"/>
      <c r="D125" s="29"/>
      <c r="E125" s="29"/>
      <c r="F125" s="29"/>
      <c r="G125" s="29"/>
      <c r="H125" s="29"/>
      <c r="I125" s="29"/>
      <c r="J125" s="29"/>
      <c r="K125" s="29"/>
      <c r="L125" s="29"/>
      <c r="M125" s="29"/>
      <c r="N125" s="29"/>
      <c r="O125" s="57"/>
      <c r="P125" s="57"/>
      <c r="Q125" s="57"/>
      <c r="R125" s="57"/>
      <c r="S125" s="57"/>
      <c r="T125" s="57"/>
      <c r="U125" s="57"/>
      <c r="V125" s="57"/>
      <c r="W125" s="57"/>
      <c r="X125" s="57"/>
      <c r="Y125" s="57"/>
      <c r="Z125" s="57"/>
      <c r="AA125" s="57"/>
      <c r="AB125" s="57"/>
    </row>
    <row r="126" spans="2:32" x14ac:dyDescent="0.25">
      <c r="B126" s="29"/>
      <c r="C126" s="29"/>
      <c r="D126" s="29"/>
      <c r="E126" s="29"/>
      <c r="F126" s="29"/>
      <c r="G126" s="29"/>
      <c r="H126" s="29"/>
      <c r="I126" s="29"/>
      <c r="J126" s="29"/>
      <c r="K126" s="29"/>
      <c r="L126" s="29"/>
      <c r="M126" s="29"/>
      <c r="N126" s="29"/>
      <c r="O126" s="29"/>
      <c r="P126" s="29"/>
      <c r="Q126" s="29"/>
      <c r="R126" s="2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</row>
    <row r="127" spans="2:32" ht="15.75" thickBot="1" x14ac:dyDescent="0.3">
      <c r="B127" s="29"/>
      <c r="C127" s="29"/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29"/>
      <c r="R127" s="2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</row>
    <row r="128" spans="2:32" ht="52.5" thickBot="1" x14ac:dyDescent="0.3">
      <c r="B128" s="33" t="s">
        <v>9</v>
      </c>
      <c r="C128" s="33" t="s">
        <v>10</v>
      </c>
      <c r="D128" s="34" t="s">
        <v>11</v>
      </c>
      <c r="E128" s="34" t="s">
        <v>162</v>
      </c>
      <c r="F128" s="34" t="s">
        <v>104</v>
      </c>
      <c r="G128" s="34" t="s">
        <v>163</v>
      </c>
      <c r="H128" s="34" t="s">
        <v>13</v>
      </c>
      <c r="I128" s="35" t="s">
        <v>14</v>
      </c>
      <c r="J128" s="35" t="s">
        <v>89</v>
      </c>
      <c r="K128" s="35" t="s">
        <v>90</v>
      </c>
      <c r="L128" s="35" t="s">
        <v>152</v>
      </c>
      <c r="M128" s="36" t="s">
        <v>15</v>
      </c>
      <c r="N128" s="29"/>
      <c r="O128" s="29"/>
      <c r="P128" s="29"/>
      <c r="Q128" s="29"/>
      <c r="R128" s="2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</row>
    <row r="129" spans="2:28" x14ac:dyDescent="0.25">
      <c r="B129" s="30" t="s">
        <v>174</v>
      </c>
      <c r="C129" s="41"/>
      <c r="D129" s="42" t="s">
        <v>18</v>
      </c>
      <c r="E129" s="43"/>
      <c r="F129" s="42" t="s">
        <v>18</v>
      </c>
      <c r="G129" s="44"/>
      <c r="H129" s="42" t="s">
        <v>18</v>
      </c>
      <c r="I129" s="42" t="s">
        <v>18</v>
      </c>
      <c r="J129" s="42" t="s">
        <v>18</v>
      </c>
      <c r="K129" s="42" t="s">
        <v>18</v>
      </c>
      <c r="L129" s="42"/>
      <c r="M129" s="42" t="s">
        <v>18</v>
      </c>
      <c r="N129" s="29"/>
      <c r="O129" s="29"/>
      <c r="P129" s="29"/>
      <c r="Q129" s="29"/>
      <c r="R129" s="2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</row>
    <row r="130" spans="2:28" x14ac:dyDescent="0.25">
      <c r="B130" s="31" t="s">
        <v>175</v>
      </c>
      <c r="C130" s="47">
        <v>904</v>
      </c>
      <c r="D130" s="48">
        <v>350</v>
      </c>
      <c r="E130" s="49"/>
      <c r="F130" s="49">
        <f>SUM(D130:E130)</f>
        <v>350</v>
      </c>
      <c r="G130" s="49"/>
      <c r="H130" s="49">
        <f>F130-G130</f>
        <v>350</v>
      </c>
      <c r="I130" s="50">
        <f>IF(H130&lt;=261,0,IF(H130&lt;=331,5%*(H130-261),IF(H130&lt;=431,5%*70+10%*(H130-331),IF(H130&lt;=3241,5%*70+10%*100+17.5%*(H130-431),IF(H130&gt;3241,5%*70+10%*100+17.5%*2810+25%*(H130-3241))))))</f>
        <v>5.4</v>
      </c>
      <c r="J130" s="50">
        <v>20</v>
      </c>
      <c r="K130" s="50"/>
      <c r="L130" s="50"/>
      <c r="M130" s="49">
        <f>H130-I130-J130-K130-L130</f>
        <v>324.60000000000002</v>
      </c>
      <c r="N130" s="29"/>
      <c r="O130" s="29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</row>
    <row r="131" spans="2:28" x14ac:dyDescent="0.25">
      <c r="B131" s="31" t="s">
        <v>176</v>
      </c>
      <c r="C131" s="47">
        <v>904</v>
      </c>
      <c r="D131" s="48">
        <v>350</v>
      </c>
      <c r="E131" s="49"/>
      <c r="F131" s="49">
        <f t="shared" ref="F131:F139" si="32">SUM(D131:E131)</f>
        <v>350</v>
      </c>
      <c r="G131" s="49"/>
      <c r="H131" s="49">
        <f t="shared" ref="H131:H160" si="33">F131-G131</f>
        <v>350</v>
      </c>
      <c r="I131" s="50">
        <f t="shared" ref="I131:I160" si="34">IF(H131&lt;=261,0,IF(H131&lt;=331,5%*(H131-261),IF(H131&lt;=431,5%*70+10%*(H131-331),IF(H131&lt;=3241,5%*70+10%*100+17.5%*(H131-431),IF(H131&gt;3241,5%*70+10%*100+17.5%*2810+25%*(H131-3241))))))</f>
        <v>5.4</v>
      </c>
      <c r="J131" s="50">
        <v>20</v>
      </c>
      <c r="K131" s="50"/>
      <c r="L131" s="50"/>
      <c r="M131" s="49">
        <f t="shared" ref="M131:M160" si="35">H131-I131-J131-K131-L131</f>
        <v>324.60000000000002</v>
      </c>
      <c r="N131" s="29"/>
      <c r="O131" s="29"/>
      <c r="P131" s="29"/>
      <c r="Q131" s="29"/>
      <c r="R131" s="2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</row>
    <row r="132" spans="2:28" x14ac:dyDescent="0.25">
      <c r="B132" s="31" t="s">
        <v>69</v>
      </c>
      <c r="C132" s="41">
        <v>904</v>
      </c>
      <c r="D132" s="48">
        <v>400</v>
      </c>
      <c r="E132" s="49"/>
      <c r="F132" s="49">
        <f t="shared" si="32"/>
        <v>400</v>
      </c>
      <c r="G132" s="49"/>
      <c r="H132" s="49">
        <f t="shared" si="33"/>
        <v>400</v>
      </c>
      <c r="I132" s="50">
        <f t="shared" si="34"/>
        <v>10.4</v>
      </c>
      <c r="J132" s="50">
        <v>20</v>
      </c>
      <c r="K132" s="50"/>
      <c r="L132" s="50"/>
      <c r="M132" s="49">
        <f t="shared" si="35"/>
        <v>369.6</v>
      </c>
      <c r="N132" s="29"/>
      <c r="O132" s="29"/>
      <c r="P132" s="29"/>
      <c r="Q132" s="29"/>
      <c r="R132" s="2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</row>
    <row r="133" spans="2:28" x14ac:dyDescent="0.25">
      <c r="B133" s="29" t="s">
        <v>83</v>
      </c>
      <c r="C133" s="41">
        <v>913</v>
      </c>
      <c r="D133" s="48">
        <v>330</v>
      </c>
      <c r="E133" s="54"/>
      <c r="F133" s="49">
        <f t="shared" si="32"/>
        <v>330</v>
      </c>
      <c r="G133" s="49"/>
      <c r="H133" s="49">
        <f t="shared" si="33"/>
        <v>330</v>
      </c>
      <c r="I133" s="50">
        <f t="shared" si="34"/>
        <v>3.45</v>
      </c>
      <c r="J133" s="50">
        <v>20</v>
      </c>
      <c r="K133" s="50"/>
      <c r="L133" s="50"/>
      <c r="M133" s="49">
        <f t="shared" si="35"/>
        <v>306.55</v>
      </c>
      <c r="N133" s="29"/>
      <c r="O133" s="29"/>
      <c r="P133" s="29"/>
      <c r="Q133" s="29"/>
      <c r="R133" s="29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</row>
    <row r="134" spans="2:28" x14ac:dyDescent="0.25">
      <c r="B134" s="29" t="s">
        <v>68</v>
      </c>
      <c r="C134" s="41">
        <v>904</v>
      </c>
      <c r="D134" s="48">
        <v>400</v>
      </c>
      <c r="E134" s="54"/>
      <c r="F134" s="49">
        <f t="shared" si="32"/>
        <v>400</v>
      </c>
      <c r="G134" s="49"/>
      <c r="H134" s="49">
        <f t="shared" si="33"/>
        <v>400</v>
      </c>
      <c r="I134" s="50">
        <f t="shared" si="34"/>
        <v>10.4</v>
      </c>
      <c r="J134" s="50">
        <v>20</v>
      </c>
      <c r="K134" s="50"/>
      <c r="L134" s="50"/>
      <c r="M134" s="49">
        <f t="shared" si="35"/>
        <v>369.6</v>
      </c>
      <c r="N134" s="29"/>
      <c r="O134" s="29"/>
      <c r="P134" s="29"/>
      <c r="Q134" s="29"/>
      <c r="R134" s="2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</row>
    <row r="135" spans="2:28" x14ac:dyDescent="0.25">
      <c r="B135" s="29" t="s">
        <v>177</v>
      </c>
      <c r="C135" s="41">
        <v>915</v>
      </c>
      <c r="D135" s="48">
        <v>280</v>
      </c>
      <c r="E135" s="54"/>
      <c r="F135" s="49">
        <f t="shared" si="32"/>
        <v>280</v>
      </c>
      <c r="G135" s="49"/>
      <c r="H135" s="49">
        <f t="shared" si="33"/>
        <v>280</v>
      </c>
      <c r="I135" s="50">
        <f t="shared" si="34"/>
        <v>0.95000000000000007</v>
      </c>
      <c r="J135" s="50">
        <v>20</v>
      </c>
      <c r="K135" s="50"/>
      <c r="L135" s="50"/>
      <c r="M135" s="49">
        <f t="shared" si="35"/>
        <v>259.05</v>
      </c>
      <c r="N135" s="29"/>
      <c r="O135" s="29"/>
      <c r="P135" s="29"/>
      <c r="Q135" s="29"/>
      <c r="R135" s="2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</row>
    <row r="136" spans="2:28" x14ac:dyDescent="0.25">
      <c r="B136" s="29" t="s">
        <v>178</v>
      </c>
      <c r="C136" s="41">
        <v>920</v>
      </c>
      <c r="D136" s="56">
        <v>370</v>
      </c>
      <c r="E136" s="54"/>
      <c r="F136" s="49">
        <f t="shared" si="32"/>
        <v>370</v>
      </c>
      <c r="G136" s="49"/>
      <c r="H136" s="49">
        <f t="shared" si="33"/>
        <v>370</v>
      </c>
      <c r="I136" s="50">
        <f t="shared" si="34"/>
        <v>7.4</v>
      </c>
      <c r="J136" s="50">
        <v>20</v>
      </c>
      <c r="K136" s="50">
        <v>50</v>
      </c>
      <c r="L136" s="50"/>
      <c r="M136" s="49">
        <f t="shared" si="35"/>
        <v>292.60000000000002</v>
      </c>
      <c r="N136" s="29"/>
      <c r="O136" s="29"/>
      <c r="P136" s="29"/>
      <c r="Q136" s="29"/>
      <c r="R136" s="29"/>
      <c r="S136" s="29"/>
      <c r="T136" s="29"/>
      <c r="U136" s="29"/>
      <c r="V136" s="29"/>
      <c r="W136" s="29"/>
      <c r="X136" s="29"/>
      <c r="Y136" s="29"/>
      <c r="Z136" s="29"/>
      <c r="AA136" s="29"/>
      <c r="AB136" s="29"/>
    </row>
    <row r="137" spans="2:28" x14ac:dyDescent="0.25">
      <c r="B137" s="29" t="s">
        <v>179</v>
      </c>
      <c r="C137" s="41">
        <v>928</v>
      </c>
      <c r="D137" s="56">
        <v>370</v>
      </c>
      <c r="E137" s="29"/>
      <c r="F137" s="49">
        <f t="shared" si="32"/>
        <v>370</v>
      </c>
      <c r="G137" s="49"/>
      <c r="H137" s="49">
        <f t="shared" si="33"/>
        <v>370</v>
      </c>
      <c r="I137" s="50">
        <f t="shared" si="34"/>
        <v>7.4</v>
      </c>
      <c r="J137" s="50">
        <v>20</v>
      </c>
      <c r="K137" s="50">
        <v>50</v>
      </c>
      <c r="L137" s="50">
        <v>15</v>
      </c>
      <c r="M137" s="49">
        <f t="shared" si="35"/>
        <v>277.60000000000002</v>
      </c>
      <c r="N137" s="29"/>
      <c r="O137" s="29"/>
      <c r="P137" s="29"/>
      <c r="Q137" s="29"/>
      <c r="R137" s="29"/>
      <c r="S137" s="29"/>
      <c r="T137" s="29"/>
      <c r="U137" s="29"/>
      <c r="V137" s="29"/>
      <c r="W137" s="29"/>
      <c r="X137" s="29"/>
      <c r="Y137" s="29"/>
      <c r="Z137" s="29"/>
      <c r="AA137" s="29"/>
      <c r="AB137" s="29"/>
    </row>
    <row r="138" spans="2:28" x14ac:dyDescent="0.25">
      <c r="B138" s="29" t="s">
        <v>71</v>
      </c>
      <c r="C138" s="41">
        <v>930</v>
      </c>
      <c r="D138" s="56">
        <v>300</v>
      </c>
      <c r="E138" s="29"/>
      <c r="F138" s="49">
        <f t="shared" si="32"/>
        <v>300</v>
      </c>
      <c r="G138" s="49"/>
      <c r="H138" s="49">
        <f t="shared" si="33"/>
        <v>300</v>
      </c>
      <c r="I138" s="50">
        <f t="shared" si="34"/>
        <v>1.9500000000000002</v>
      </c>
      <c r="J138" s="50">
        <v>20</v>
      </c>
      <c r="K138" s="50">
        <v>50</v>
      </c>
      <c r="L138" s="50">
        <v>12.5</v>
      </c>
      <c r="M138" s="49">
        <f t="shared" si="35"/>
        <v>215.55</v>
      </c>
      <c r="N138" s="29"/>
      <c r="O138" s="29"/>
      <c r="P138" s="29"/>
      <c r="Q138" s="29"/>
      <c r="R138" s="29"/>
      <c r="S138" s="29"/>
      <c r="T138" s="29"/>
      <c r="U138" s="29"/>
      <c r="V138" s="29"/>
      <c r="W138" s="29"/>
      <c r="X138" s="29"/>
      <c r="Y138" s="29"/>
      <c r="Z138" s="29"/>
      <c r="AA138" s="29"/>
      <c r="AB138" s="29"/>
    </row>
    <row r="139" spans="2:28" x14ac:dyDescent="0.25">
      <c r="B139" s="29" t="s">
        <v>72</v>
      </c>
      <c r="C139" s="41">
        <v>931</v>
      </c>
      <c r="D139" s="56">
        <v>530</v>
      </c>
      <c r="E139" s="29"/>
      <c r="F139" s="49">
        <f t="shared" si="32"/>
        <v>530</v>
      </c>
      <c r="G139" s="49"/>
      <c r="H139" s="49">
        <f t="shared" si="33"/>
        <v>530</v>
      </c>
      <c r="I139" s="50">
        <f t="shared" si="34"/>
        <v>30.824999999999999</v>
      </c>
      <c r="J139" s="50">
        <v>20</v>
      </c>
      <c r="K139" s="50">
        <v>50</v>
      </c>
      <c r="L139" s="50"/>
      <c r="M139" s="49">
        <f t="shared" si="35"/>
        <v>429.17500000000001</v>
      </c>
      <c r="N139" s="29"/>
      <c r="O139" s="29"/>
      <c r="P139" s="29"/>
      <c r="Q139" s="29"/>
      <c r="R139" s="29"/>
      <c r="S139" s="29"/>
      <c r="T139" s="29"/>
      <c r="U139" s="29"/>
      <c r="V139" s="29"/>
      <c r="W139" s="29"/>
      <c r="X139" s="29"/>
      <c r="Y139" s="29"/>
      <c r="Z139" s="29"/>
      <c r="AA139" s="29"/>
      <c r="AB139" s="29"/>
    </row>
    <row r="140" spans="2:28" x14ac:dyDescent="0.25">
      <c r="B140" s="29" t="s">
        <v>73</v>
      </c>
      <c r="C140" s="29">
        <v>932</v>
      </c>
      <c r="D140" s="56">
        <v>450</v>
      </c>
      <c r="E140" s="56"/>
      <c r="F140" s="49">
        <f t="shared" ref="F140:F160" si="36">SUM(D140:E140)</f>
        <v>450</v>
      </c>
      <c r="G140" s="49"/>
      <c r="H140" s="49">
        <f t="shared" si="33"/>
        <v>450</v>
      </c>
      <c r="I140" s="50">
        <f t="shared" si="34"/>
        <v>16.824999999999999</v>
      </c>
      <c r="J140" s="50">
        <v>20</v>
      </c>
      <c r="K140" s="50"/>
      <c r="L140" s="50">
        <v>18.75</v>
      </c>
      <c r="M140" s="49">
        <f t="shared" si="35"/>
        <v>394.42500000000001</v>
      </c>
      <c r="N140" s="29"/>
      <c r="O140" s="29"/>
      <c r="P140" s="29"/>
      <c r="Q140" s="29"/>
      <c r="R140" s="29"/>
      <c r="S140" s="29"/>
      <c r="T140" s="29"/>
      <c r="U140" s="29"/>
      <c r="V140" s="29"/>
      <c r="W140" s="29"/>
      <c r="X140" s="29"/>
      <c r="Y140" s="29"/>
      <c r="Z140" s="29"/>
      <c r="AA140" s="29"/>
      <c r="AB140" s="29"/>
    </row>
    <row r="141" spans="2:28" x14ac:dyDescent="0.25">
      <c r="B141" s="29" t="s">
        <v>74</v>
      </c>
      <c r="C141" s="29">
        <v>945</v>
      </c>
      <c r="D141" s="56">
        <v>470</v>
      </c>
      <c r="E141" s="56"/>
      <c r="F141" s="49">
        <f t="shared" si="36"/>
        <v>470</v>
      </c>
      <c r="G141" s="49"/>
      <c r="H141" s="49">
        <f t="shared" si="33"/>
        <v>470</v>
      </c>
      <c r="I141" s="50">
        <f t="shared" si="34"/>
        <v>20.324999999999999</v>
      </c>
      <c r="J141" s="50">
        <v>20</v>
      </c>
      <c r="K141" s="50">
        <v>50</v>
      </c>
      <c r="L141" s="50">
        <v>39</v>
      </c>
      <c r="M141" s="49">
        <f t="shared" si="35"/>
        <v>340.67500000000001</v>
      </c>
      <c r="N141" s="29"/>
      <c r="O141" s="29"/>
      <c r="P141" s="29"/>
      <c r="Q141" s="29"/>
      <c r="R141" s="29"/>
      <c r="S141" s="29"/>
      <c r="T141" s="29"/>
      <c r="U141" s="29"/>
      <c r="V141" s="29"/>
      <c r="W141" s="29"/>
      <c r="X141" s="29"/>
      <c r="Y141" s="29"/>
      <c r="Z141" s="29"/>
      <c r="AA141" s="29"/>
      <c r="AB141" s="29"/>
    </row>
    <row r="142" spans="2:28" x14ac:dyDescent="0.25">
      <c r="B142" s="29" t="s">
        <v>180</v>
      </c>
      <c r="C142" s="29">
        <v>911</v>
      </c>
      <c r="D142" s="29">
        <v>500</v>
      </c>
      <c r="E142" s="29"/>
      <c r="F142" s="49">
        <f t="shared" si="36"/>
        <v>500</v>
      </c>
      <c r="G142" s="49"/>
      <c r="H142" s="49">
        <f t="shared" si="33"/>
        <v>500</v>
      </c>
      <c r="I142" s="50">
        <f t="shared" si="34"/>
        <v>25.574999999999999</v>
      </c>
      <c r="J142" s="50">
        <v>20</v>
      </c>
      <c r="K142" s="50">
        <v>100</v>
      </c>
      <c r="L142" s="50">
        <v>41.6</v>
      </c>
      <c r="M142" s="49">
        <f t="shared" si="35"/>
        <v>312.82499999999999</v>
      </c>
      <c r="N142" s="29"/>
      <c r="O142" s="29"/>
      <c r="P142" s="29"/>
      <c r="Q142" s="29"/>
      <c r="R142" s="29"/>
      <c r="S142" s="29"/>
      <c r="T142" s="29"/>
      <c r="U142" s="29"/>
      <c r="V142" s="29"/>
      <c r="W142" s="29"/>
      <c r="X142" s="29"/>
      <c r="Y142" s="29"/>
      <c r="Z142" s="29"/>
      <c r="AA142" s="29"/>
      <c r="AB142" s="29"/>
    </row>
    <row r="143" spans="2:28" x14ac:dyDescent="0.25">
      <c r="B143" s="29" t="s">
        <v>75</v>
      </c>
      <c r="C143" s="29">
        <v>929</v>
      </c>
      <c r="D143" s="29">
        <v>240</v>
      </c>
      <c r="E143" s="29"/>
      <c r="F143" s="49">
        <f t="shared" si="36"/>
        <v>240</v>
      </c>
      <c r="G143" s="49"/>
      <c r="H143" s="49">
        <f t="shared" si="33"/>
        <v>240</v>
      </c>
      <c r="I143" s="50">
        <f t="shared" si="34"/>
        <v>0</v>
      </c>
      <c r="J143" s="50">
        <v>20</v>
      </c>
      <c r="K143" s="50">
        <v>150</v>
      </c>
      <c r="L143" s="50"/>
      <c r="M143" s="49">
        <f t="shared" si="35"/>
        <v>70</v>
      </c>
      <c r="N143" s="29"/>
      <c r="O143" s="29"/>
      <c r="P143" s="29"/>
      <c r="Q143" s="29"/>
      <c r="R143" s="29"/>
      <c r="S143" s="29"/>
      <c r="T143" s="29"/>
      <c r="U143" s="29"/>
      <c r="V143" s="29"/>
      <c r="W143" s="29"/>
      <c r="X143" s="29"/>
      <c r="Y143" s="29"/>
      <c r="Z143" s="29"/>
      <c r="AA143" s="29"/>
      <c r="AB143" s="29"/>
    </row>
    <row r="144" spans="2:28" x14ac:dyDescent="0.25">
      <c r="B144" s="29" t="s">
        <v>76</v>
      </c>
      <c r="C144" s="29">
        <v>936</v>
      </c>
      <c r="D144" s="29">
        <v>220</v>
      </c>
      <c r="E144" s="29"/>
      <c r="F144" s="49">
        <f t="shared" si="36"/>
        <v>220</v>
      </c>
      <c r="G144" s="49"/>
      <c r="H144" s="49">
        <f t="shared" si="33"/>
        <v>220</v>
      </c>
      <c r="I144" s="50">
        <f t="shared" si="34"/>
        <v>0</v>
      </c>
      <c r="J144" s="50">
        <v>20</v>
      </c>
      <c r="K144" s="50"/>
      <c r="L144" s="50"/>
      <c r="M144" s="49">
        <f t="shared" si="35"/>
        <v>200</v>
      </c>
      <c r="N144" s="29"/>
      <c r="O144" s="29"/>
      <c r="P144" s="29"/>
      <c r="Q144" s="29"/>
      <c r="R144" s="29"/>
      <c r="S144" s="29"/>
      <c r="T144" s="29"/>
      <c r="U144" s="29"/>
      <c r="V144" s="29"/>
      <c r="W144" s="29"/>
      <c r="X144" s="29"/>
      <c r="Y144" s="29"/>
      <c r="Z144" s="29"/>
      <c r="AA144" s="29"/>
      <c r="AB144" s="29"/>
    </row>
    <row r="145" spans="2:28" x14ac:dyDescent="0.25">
      <c r="B145" s="29" t="s">
        <v>77</v>
      </c>
      <c r="C145" s="29">
        <v>1305</v>
      </c>
      <c r="D145" s="29">
        <v>425</v>
      </c>
      <c r="E145" s="29"/>
      <c r="F145" s="49">
        <f t="shared" si="36"/>
        <v>425</v>
      </c>
      <c r="G145" s="49"/>
      <c r="H145" s="49">
        <f t="shared" si="33"/>
        <v>425</v>
      </c>
      <c r="I145" s="50">
        <f t="shared" si="34"/>
        <v>12.9</v>
      </c>
      <c r="J145" s="50">
        <v>20</v>
      </c>
      <c r="K145" s="50">
        <v>200</v>
      </c>
      <c r="L145" s="50"/>
      <c r="M145" s="49">
        <f t="shared" si="35"/>
        <v>192.10000000000002</v>
      </c>
      <c r="N145" s="29"/>
      <c r="O145" s="29"/>
      <c r="P145" s="29"/>
      <c r="Q145" s="29"/>
      <c r="R145" s="29"/>
      <c r="S145" s="29"/>
      <c r="T145" s="29"/>
      <c r="U145" s="29"/>
      <c r="V145" s="29"/>
      <c r="W145" s="29"/>
      <c r="X145" s="29"/>
      <c r="Y145" s="29"/>
      <c r="Z145" s="29"/>
      <c r="AA145" s="29"/>
      <c r="AB145" s="29"/>
    </row>
    <row r="146" spans="2:28" x14ac:dyDescent="0.25">
      <c r="B146" s="29" t="s">
        <v>181</v>
      </c>
      <c r="C146" s="29"/>
      <c r="D146" s="29">
        <v>450</v>
      </c>
      <c r="E146" s="29"/>
      <c r="F146" s="49">
        <f t="shared" si="36"/>
        <v>450</v>
      </c>
      <c r="G146" s="49"/>
      <c r="H146" s="49">
        <f t="shared" si="33"/>
        <v>450</v>
      </c>
      <c r="I146" s="50">
        <f t="shared" si="34"/>
        <v>16.824999999999999</v>
      </c>
      <c r="J146" s="50">
        <v>20</v>
      </c>
      <c r="K146" s="50">
        <v>200</v>
      </c>
      <c r="L146" s="50">
        <v>37.5</v>
      </c>
      <c r="M146" s="49">
        <f t="shared" si="35"/>
        <v>175.67500000000001</v>
      </c>
      <c r="N146" s="29"/>
      <c r="O146" s="29"/>
      <c r="P146" s="29"/>
      <c r="Q146" s="29"/>
      <c r="R146" s="29"/>
      <c r="S146" s="29"/>
      <c r="T146" s="29"/>
      <c r="U146" s="29"/>
      <c r="V146" s="29"/>
      <c r="W146" s="29"/>
      <c r="X146" s="29"/>
      <c r="Y146" s="29"/>
      <c r="Z146" s="29"/>
      <c r="AA146" s="29"/>
      <c r="AB146" s="29"/>
    </row>
    <row r="147" spans="2:28" x14ac:dyDescent="0.25">
      <c r="B147" s="29" t="s">
        <v>182</v>
      </c>
      <c r="C147" s="29"/>
      <c r="D147" s="29">
        <v>300</v>
      </c>
      <c r="E147" s="29"/>
      <c r="F147" s="49">
        <f t="shared" si="36"/>
        <v>300</v>
      </c>
      <c r="G147" s="49"/>
      <c r="H147" s="49">
        <f t="shared" si="33"/>
        <v>300</v>
      </c>
      <c r="I147" s="50">
        <f t="shared" si="34"/>
        <v>1.9500000000000002</v>
      </c>
      <c r="J147" s="50">
        <v>20</v>
      </c>
      <c r="K147" s="50">
        <v>50</v>
      </c>
      <c r="L147" s="50">
        <v>12.5</v>
      </c>
      <c r="M147" s="49">
        <f t="shared" si="35"/>
        <v>215.55</v>
      </c>
      <c r="N147" s="29"/>
      <c r="O147" s="29"/>
      <c r="P147" s="29"/>
      <c r="Q147" s="29"/>
      <c r="R147" s="29"/>
      <c r="S147" s="29"/>
      <c r="T147" s="29"/>
      <c r="U147" s="29"/>
      <c r="V147" s="29"/>
      <c r="W147" s="29"/>
      <c r="X147" s="29"/>
      <c r="Y147" s="29"/>
      <c r="Z147" s="29"/>
      <c r="AA147" s="29"/>
      <c r="AB147" s="29"/>
    </row>
    <row r="148" spans="2:28" x14ac:dyDescent="0.25">
      <c r="B148" s="29" t="s">
        <v>78</v>
      </c>
      <c r="C148" s="29"/>
      <c r="D148" s="29">
        <v>250</v>
      </c>
      <c r="E148" s="29"/>
      <c r="F148" s="49">
        <f t="shared" si="36"/>
        <v>250</v>
      </c>
      <c r="G148" s="49"/>
      <c r="H148" s="49">
        <f t="shared" si="33"/>
        <v>250</v>
      </c>
      <c r="I148" s="50">
        <f t="shared" si="34"/>
        <v>0</v>
      </c>
      <c r="J148" s="50">
        <v>20</v>
      </c>
      <c r="K148" s="50">
        <v>100</v>
      </c>
      <c r="L148" s="50"/>
      <c r="M148" s="49">
        <f t="shared" si="35"/>
        <v>130</v>
      </c>
      <c r="N148" s="29"/>
      <c r="O148" s="29"/>
      <c r="P148" s="29"/>
      <c r="Q148" s="29"/>
      <c r="R148" s="29"/>
      <c r="S148" s="29"/>
      <c r="T148" s="29"/>
      <c r="U148" s="29"/>
      <c r="V148" s="29"/>
      <c r="W148" s="29"/>
      <c r="X148" s="29"/>
      <c r="Y148" s="29"/>
      <c r="Z148" s="29"/>
      <c r="AA148" s="29"/>
      <c r="AB148" s="29"/>
    </row>
    <row r="149" spans="2:28" x14ac:dyDescent="0.25">
      <c r="B149" s="29" t="s">
        <v>183</v>
      </c>
      <c r="C149" s="29"/>
      <c r="D149" s="29">
        <v>320</v>
      </c>
      <c r="E149" s="29"/>
      <c r="F149" s="49">
        <f t="shared" si="36"/>
        <v>320</v>
      </c>
      <c r="G149" s="49"/>
      <c r="H149" s="49">
        <f t="shared" si="33"/>
        <v>320</v>
      </c>
      <c r="I149" s="50">
        <f t="shared" si="34"/>
        <v>2.95</v>
      </c>
      <c r="J149" s="50">
        <v>20</v>
      </c>
      <c r="K149" s="50"/>
      <c r="L149" s="50"/>
      <c r="M149" s="49">
        <f t="shared" si="35"/>
        <v>297.05</v>
      </c>
      <c r="N149" s="29"/>
      <c r="O149" s="29"/>
      <c r="P149" s="29"/>
      <c r="Q149" s="29"/>
      <c r="R149" s="29"/>
      <c r="S149" s="29"/>
      <c r="T149" s="29"/>
      <c r="U149" s="29"/>
      <c r="V149" s="29"/>
      <c r="W149" s="29"/>
      <c r="X149" s="29"/>
      <c r="Y149" s="29"/>
      <c r="Z149" s="29"/>
      <c r="AA149" s="29"/>
      <c r="AB149" s="29"/>
    </row>
    <row r="150" spans="2:28" x14ac:dyDescent="0.25">
      <c r="B150" s="29" t="s">
        <v>184</v>
      </c>
      <c r="C150" s="29"/>
      <c r="D150" s="29">
        <v>300</v>
      </c>
      <c r="E150" s="29"/>
      <c r="F150" s="49">
        <f t="shared" si="36"/>
        <v>300</v>
      </c>
      <c r="G150" s="49"/>
      <c r="H150" s="49">
        <f t="shared" si="33"/>
        <v>300</v>
      </c>
      <c r="I150" s="50">
        <f t="shared" si="34"/>
        <v>1.9500000000000002</v>
      </c>
      <c r="J150" s="50">
        <v>20</v>
      </c>
      <c r="K150" s="50">
        <v>50</v>
      </c>
      <c r="L150" s="50">
        <v>87</v>
      </c>
      <c r="M150" s="49">
        <f t="shared" si="35"/>
        <v>141.05000000000001</v>
      </c>
      <c r="N150" s="29"/>
      <c r="O150" s="29"/>
      <c r="P150" s="29"/>
      <c r="Q150" s="29"/>
      <c r="R150" s="29"/>
      <c r="S150" s="29"/>
      <c r="T150" s="29"/>
      <c r="U150" s="29"/>
      <c r="V150" s="29"/>
      <c r="W150" s="29"/>
      <c r="X150" s="29"/>
      <c r="Y150" s="29"/>
      <c r="Z150" s="29"/>
      <c r="AA150" s="29"/>
      <c r="AB150" s="29"/>
    </row>
    <row r="151" spans="2:28" x14ac:dyDescent="0.25">
      <c r="B151" s="29" t="s">
        <v>185</v>
      </c>
      <c r="C151" s="29">
        <v>1988</v>
      </c>
      <c r="D151" s="29">
        <v>250</v>
      </c>
      <c r="E151" s="29"/>
      <c r="F151" s="49">
        <f t="shared" si="36"/>
        <v>250</v>
      </c>
      <c r="G151" s="49"/>
      <c r="H151" s="49">
        <f t="shared" si="33"/>
        <v>250</v>
      </c>
      <c r="I151" s="50">
        <f t="shared" si="34"/>
        <v>0</v>
      </c>
      <c r="J151" s="50">
        <v>20</v>
      </c>
      <c r="K151" s="50">
        <v>50</v>
      </c>
      <c r="L151" s="50"/>
      <c r="M151" s="49">
        <f t="shared" si="35"/>
        <v>180</v>
      </c>
      <c r="N151" s="29"/>
      <c r="O151" s="29"/>
      <c r="P151" s="29"/>
      <c r="Q151" s="29"/>
      <c r="R151" s="29"/>
      <c r="S151" s="29"/>
      <c r="T151" s="29"/>
      <c r="U151" s="29"/>
      <c r="V151" s="29"/>
      <c r="W151" s="29"/>
      <c r="X151" s="29"/>
      <c r="Y151" s="29"/>
      <c r="Z151" s="29"/>
      <c r="AA151" s="29"/>
      <c r="AB151" s="29"/>
    </row>
    <row r="152" spans="2:28" x14ac:dyDescent="0.25">
      <c r="B152" s="29" t="s">
        <v>79</v>
      </c>
      <c r="C152" s="29">
        <v>483</v>
      </c>
      <c r="D152" s="48">
        <v>350</v>
      </c>
      <c r="E152" s="29"/>
      <c r="F152" s="49">
        <f t="shared" si="36"/>
        <v>350</v>
      </c>
      <c r="G152" s="49"/>
      <c r="H152" s="49">
        <f t="shared" si="33"/>
        <v>350</v>
      </c>
      <c r="I152" s="50">
        <f t="shared" si="34"/>
        <v>5.4</v>
      </c>
      <c r="J152" s="50">
        <v>20</v>
      </c>
      <c r="K152" s="50"/>
      <c r="L152" s="50">
        <v>102</v>
      </c>
      <c r="M152" s="49">
        <f t="shared" si="35"/>
        <v>222.60000000000002</v>
      </c>
      <c r="N152" s="29"/>
      <c r="O152" s="29"/>
      <c r="P152" s="29"/>
      <c r="Q152" s="29"/>
      <c r="R152" s="29"/>
      <c r="S152" s="29"/>
      <c r="T152" s="29"/>
      <c r="U152" s="29"/>
      <c r="V152" s="29"/>
      <c r="W152" s="29"/>
      <c r="X152" s="29"/>
      <c r="Y152" s="29"/>
      <c r="Z152" s="29"/>
      <c r="AA152" s="29"/>
      <c r="AB152" s="29"/>
    </row>
    <row r="153" spans="2:28" x14ac:dyDescent="0.25">
      <c r="B153" s="29" t="s">
        <v>186</v>
      </c>
      <c r="C153" s="29">
        <v>2005</v>
      </c>
      <c r="D153" s="29">
        <v>200</v>
      </c>
      <c r="E153" s="29"/>
      <c r="F153" s="49">
        <f t="shared" si="36"/>
        <v>200</v>
      </c>
      <c r="G153" s="49"/>
      <c r="H153" s="49">
        <f t="shared" si="33"/>
        <v>200</v>
      </c>
      <c r="I153" s="50">
        <f t="shared" si="34"/>
        <v>0</v>
      </c>
      <c r="J153" s="50">
        <v>20</v>
      </c>
      <c r="K153" s="50">
        <v>100</v>
      </c>
      <c r="L153" s="50"/>
      <c r="M153" s="49">
        <f t="shared" si="35"/>
        <v>80</v>
      </c>
      <c r="N153" s="29"/>
      <c r="O153" s="29"/>
      <c r="P153" s="29"/>
      <c r="Q153" s="29"/>
      <c r="R153" s="29"/>
      <c r="S153" s="29"/>
      <c r="T153" s="29"/>
      <c r="U153" s="29"/>
      <c r="V153" s="29"/>
      <c r="W153" s="29"/>
      <c r="X153" s="29"/>
      <c r="Y153" s="29"/>
      <c r="Z153" s="29"/>
      <c r="AA153" s="29"/>
      <c r="AB153" s="29"/>
    </row>
    <row r="154" spans="2:28" x14ac:dyDescent="0.25">
      <c r="B154" s="29" t="s">
        <v>187</v>
      </c>
      <c r="C154" s="29">
        <v>2106</v>
      </c>
      <c r="D154" s="29">
        <v>200</v>
      </c>
      <c r="E154" s="29"/>
      <c r="F154" s="49">
        <f t="shared" si="36"/>
        <v>200</v>
      </c>
      <c r="G154" s="49"/>
      <c r="H154" s="49">
        <f t="shared" si="33"/>
        <v>200</v>
      </c>
      <c r="I154" s="50">
        <f t="shared" si="34"/>
        <v>0</v>
      </c>
      <c r="J154" s="50">
        <v>20</v>
      </c>
      <c r="K154" s="50"/>
      <c r="L154" s="50"/>
      <c r="M154" s="49">
        <f t="shared" si="35"/>
        <v>180</v>
      </c>
      <c r="N154" s="29"/>
      <c r="O154" s="29"/>
      <c r="P154" s="29"/>
      <c r="Q154" s="29"/>
      <c r="R154" s="29"/>
      <c r="S154" s="29"/>
      <c r="T154" s="29"/>
      <c r="U154" s="29"/>
      <c r="V154" s="29"/>
      <c r="W154" s="29"/>
      <c r="X154" s="29"/>
      <c r="Y154" s="29"/>
      <c r="Z154" s="29"/>
      <c r="AA154" s="29"/>
      <c r="AB154" s="29"/>
    </row>
    <row r="155" spans="2:28" x14ac:dyDescent="0.25">
      <c r="B155" s="29" t="s">
        <v>188</v>
      </c>
      <c r="C155" s="29">
        <v>2107</v>
      </c>
      <c r="D155" s="29">
        <v>500</v>
      </c>
      <c r="E155" s="29"/>
      <c r="F155" s="49">
        <f t="shared" si="36"/>
        <v>500</v>
      </c>
      <c r="G155" s="49"/>
      <c r="H155" s="49">
        <f t="shared" si="33"/>
        <v>500</v>
      </c>
      <c r="I155" s="50">
        <f t="shared" si="34"/>
        <v>25.574999999999999</v>
      </c>
      <c r="J155" s="50">
        <v>20</v>
      </c>
      <c r="K155" s="50">
        <v>200</v>
      </c>
      <c r="L155" s="50"/>
      <c r="M155" s="49">
        <f t="shared" si="35"/>
        <v>254.42500000000001</v>
      </c>
      <c r="N155" s="29"/>
      <c r="O155" s="29"/>
      <c r="P155" s="29"/>
      <c r="Q155" s="29"/>
      <c r="R155" s="29"/>
      <c r="S155" s="29"/>
      <c r="T155" s="29"/>
      <c r="U155" s="29"/>
      <c r="V155" s="29"/>
      <c r="W155" s="29"/>
      <c r="X155" s="29"/>
      <c r="Y155" s="29"/>
      <c r="Z155" s="29"/>
      <c r="AA155" s="29"/>
      <c r="AB155" s="29"/>
    </row>
    <row r="156" spans="2:28" x14ac:dyDescent="0.25">
      <c r="B156" s="29" t="s">
        <v>80</v>
      </c>
      <c r="C156" s="29">
        <v>2108</v>
      </c>
      <c r="D156" s="29">
        <v>500</v>
      </c>
      <c r="E156" s="29"/>
      <c r="F156" s="49">
        <f t="shared" si="36"/>
        <v>500</v>
      </c>
      <c r="G156" s="49"/>
      <c r="H156" s="49">
        <f t="shared" si="33"/>
        <v>500</v>
      </c>
      <c r="I156" s="50">
        <f t="shared" si="34"/>
        <v>25.574999999999999</v>
      </c>
      <c r="J156" s="50">
        <v>20</v>
      </c>
      <c r="K156" s="50"/>
      <c r="L156" s="50"/>
      <c r="M156" s="49">
        <f t="shared" si="35"/>
        <v>454.42500000000001</v>
      </c>
      <c r="N156" s="29"/>
      <c r="O156" s="29"/>
      <c r="P156" s="29"/>
      <c r="Q156" s="29"/>
      <c r="R156" s="29"/>
      <c r="S156" s="29"/>
      <c r="T156" s="29"/>
      <c r="U156" s="29"/>
      <c r="V156" s="29"/>
      <c r="W156" s="29"/>
      <c r="X156" s="29"/>
      <c r="Y156" s="29"/>
      <c r="Z156" s="29"/>
      <c r="AA156" s="29"/>
      <c r="AB156" s="29"/>
    </row>
    <row r="157" spans="2:28" x14ac:dyDescent="0.25">
      <c r="B157" s="29" t="s">
        <v>189</v>
      </c>
      <c r="C157" s="29">
        <v>2155</v>
      </c>
      <c r="D157" s="29">
        <v>200</v>
      </c>
      <c r="E157" s="29"/>
      <c r="F157" s="49">
        <f t="shared" si="36"/>
        <v>200</v>
      </c>
      <c r="G157" s="49"/>
      <c r="H157" s="49">
        <f t="shared" si="33"/>
        <v>200</v>
      </c>
      <c r="I157" s="50">
        <f t="shared" si="34"/>
        <v>0</v>
      </c>
      <c r="J157" s="50">
        <v>20</v>
      </c>
      <c r="K157" s="50">
        <v>70</v>
      </c>
      <c r="L157" s="50">
        <v>25</v>
      </c>
      <c r="M157" s="49">
        <f t="shared" si="35"/>
        <v>85</v>
      </c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</row>
    <row r="158" spans="2:28" x14ac:dyDescent="0.25">
      <c r="B158" s="29" t="s">
        <v>81</v>
      </c>
      <c r="C158" s="29">
        <v>2156</v>
      </c>
      <c r="D158" s="29">
        <v>200</v>
      </c>
      <c r="E158" s="29"/>
      <c r="F158" s="49">
        <f t="shared" si="36"/>
        <v>200</v>
      </c>
      <c r="G158" s="49"/>
      <c r="H158" s="49">
        <f t="shared" si="33"/>
        <v>200</v>
      </c>
      <c r="I158" s="50">
        <f t="shared" si="34"/>
        <v>0</v>
      </c>
      <c r="J158" s="50">
        <v>20</v>
      </c>
      <c r="K158" s="50">
        <v>50</v>
      </c>
      <c r="L158" s="50"/>
      <c r="M158" s="49">
        <f t="shared" si="35"/>
        <v>130</v>
      </c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</row>
    <row r="159" spans="2:28" x14ac:dyDescent="0.25">
      <c r="B159" s="29" t="s">
        <v>82</v>
      </c>
      <c r="C159" s="29">
        <v>2157</v>
      </c>
      <c r="D159" s="29">
        <v>200</v>
      </c>
      <c r="E159" s="29"/>
      <c r="F159" s="49">
        <f t="shared" si="36"/>
        <v>200</v>
      </c>
      <c r="G159" s="49"/>
      <c r="H159" s="49">
        <f t="shared" si="33"/>
        <v>200</v>
      </c>
      <c r="I159" s="50">
        <f t="shared" si="34"/>
        <v>0</v>
      </c>
      <c r="J159" s="50">
        <v>20</v>
      </c>
      <c r="K159" s="50"/>
      <c r="L159" s="50"/>
      <c r="M159" s="49">
        <f t="shared" si="35"/>
        <v>180</v>
      </c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</row>
    <row r="160" spans="2:28" x14ac:dyDescent="0.25">
      <c r="B160" s="29" t="s">
        <v>197</v>
      </c>
      <c r="C160" s="29"/>
      <c r="D160" s="29">
        <v>570</v>
      </c>
      <c r="E160" s="29"/>
      <c r="F160" s="49">
        <f t="shared" si="36"/>
        <v>570</v>
      </c>
      <c r="G160" s="49"/>
      <c r="H160" s="49">
        <f t="shared" si="33"/>
        <v>570</v>
      </c>
      <c r="I160" s="50">
        <f t="shared" si="34"/>
        <v>37.825000000000003</v>
      </c>
      <c r="J160" s="50">
        <v>20</v>
      </c>
      <c r="K160" s="50">
        <v>300</v>
      </c>
      <c r="L160" s="50"/>
      <c r="M160" s="49">
        <f t="shared" si="35"/>
        <v>212.17499999999995</v>
      </c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</row>
    <row r="161" spans="2:28" ht="15.75" thickBot="1" x14ac:dyDescent="0.3">
      <c r="B161" s="29"/>
      <c r="C161" s="29"/>
      <c r="D161" s="58">
        <f t="shared" ref="D161:M161" si="37">SUM(D130:D160)</f>
        <v>10775</v>
      </c>
      <c r="E161" s="58">
        <f t="shared" si="37"/>
        <v>0</v>
      </c>
      <c r="F161" s="58">
        <f t="shared" si="37"/>
        <v>10775</v>
      </c>
      <c r="G161" s="58">
        <f t="shared" si="37"/>
        <v>0</v>
      </c>
      <c r="H161" s="58">
        <f t="shared" si="37"/>
        <v>10775</v>
      </c>
      <c r="I161" s="58">
        <f t="shared" si="37"/>
        <v>277.24999999999994</v>
      </c>
      <c r="J161" s="58">
        <f t="shared" si="37"/>
        <v>620</v>
      </c>
      <c r="K161" s="58">
        <f t="shared" si="37"/>
        <v>1870</v>
      </c>
      <c r="L161" s="58">
        <f t="shared" si="37"/>
        <v>390.85</v>
      </c>
      <c r="M161" s="58">
        <f t="shared" si="37"/>
        <v>7616.9000000000033</v>
      </c>
      <c r="N161" s="29"/>
      <c r="O161" s="29"/>
      <c r="P161" s="29"/>
      <c r="Q161" s="29"/>
      <c r="R161" s="29"/>
      <c r="S161" s="29"/>
      <c r="T161" s="29"/>
      <c r="U161" s="29"/>
      <c r="V161" s="29"/>
      <c r="W161" s="29"/>
      <c r="X161" s="29"/>
      <c r="Y161" s="29"/>
      <c r="Z161" s="29"/>
      <c r="AA161" s="29"/>
      <c r="AB161" s="29"/>
    </row>
    <row r="162" spans="2:28" ht="15.75" thickTop="1" x14ac:dyDescent="0.25">
      <c r="B162" s="29"/>
      <c r="C162" s="29"/>
      <c r="D162" s="29"/>
      <c r="E162" s="29"/>
      <c r="F162" s="29"/>
      <c r="G162" s="29"/>
      <c r="H162" s="29"/>
      <c r="I162" s="29"/>
      <c r="J162" s="29"/>
      <c r="K162" s="29"/>
      <c r="L162" s="29"/>
      <c r="M162" s="29"/>
      <c r="N162" s="29"/>
      <c r="O162" s="29"/>
      <c r="P162" s="29"/>
      <c r="Q162" s="29"/>
      <c r="R162" s="29"/>
      <c r="S162" s="29"/>
      <c r="T162" s="29"/>
      <c r="U162" s="29"/>
      <c r="V162" s="29"/>
      <c r="W162" s="29"/>
      <c r="X162" s="29"/>
      <c r="Y162" s="29"/>
      <c r="Z162" s="29"/>
      <c r="AA162" s="29"/>
      <c r="AB162" s="29"/>
    </row>
    <row r="164" spans="2:28" x14ac:dyDescent="0.25">
      <c r="B164" s="30" t="s">
        <v>198</v>
      </c>
      <c r="C164" s="29"/>
      <c r="D164" s="29"/>
      <c r="E164" s="29"/>
      <c r="F164" s="29"/>
      <c r="G164" s="29"/>
      <c r="H164" s="29"/>
      <c r="I164" s="29"/>
      <c r="J164" s="29"/>
      <c r="K164" s="29"/>
      <c r="L164" s="29"/>
      <c r="M164" s="29"/>
      <c r="N164" s="29"/>
      <c r="O164" s="29"/>
      <c r="P164" s="29"/>
      <c r="Q164" s="29"/>
      <c r="R164" s="29"/>
      <c r="S164" s="29"/>
      <c r="T164" s="29"/>
      <c r="U164" s="29"/>
      <c r="V164" s="29"/>
      <c r="W164" s="29"/>
      <c r="X164" s="29"/>
      <c r="Y164" s="29"/>
      <c r="Z164" s="29"/>
      <c r="AA164" s="29"/>
      <c r="AB164" s="29"/>
    </row>
    <row r="165" spans="2:28" ht="15.75" thickBot="1" x14ac:dyDescent="0.3">
      <c r="B165" s="29"/>
      <c r="C165" s="29"/>
      <c r="D165" s="29"/>
      <c r="E165" s="29"/>
      <c r="F165" s="29"/>
      <c r="G165" s="29"/>
      <c r="H165" s="29"/>
      <c r="I165" s="29"/>
      <c r="J165" s="29"/>
      <c r="K165" s="29"/>
      <c r="L165" s="29"/>
      <c r="M165" s="29"/>
      <c r="N165" s="29"/>
      <c r="O165" s="29"/>
      <c r="P165" s="29"/>
      <c r="Q165" s="29"/>
      <c r="R165" s="29"/>
      <c r="S165" s="29"/>
      <c r="T165" s="29"/>
      <c r="U165" s="29"/>
      <c r="V165" s="29"/>
      <c r="W165" s="29"/>
      <c r="X165" s="29"/>
      <c r="Y165" s="29"/>
      <c r="Z165" s="29"/>
      <c r="AA165" s="29"/>
      <c r="AB165" s="29"/>
    </row>
    <row r="166" spans="2:28" ht="15.75" thickBot="1" x14ac:dyDescent="0.3">
      <c r="B166" s="209" t="s">
        <v>120</v>
      </c>
      <c r="C166" s="210"/>
      <c r="D166" s="210"/>
      <c r="E166" s="210"/>
      <c r="F166" s="210"/>
      <c r="G166" s="210"/>
      <c r="H166" s="210"/>
      <c r="I166" s="210"/>
      <c r="J166" s="32"/>
      <c r="K166" s="32"/>
      <c r="L166" s="32"/>
      <c r="M166" s="32"/>
      <c r="N166" s="32"/>
      <c r="O166" s="211"/>
      <c r="P166" s="211"/>
      <c r="Q166" s="211"/>
      <c r="R166" s="211"/>
      <c r="S166" s="211"/>
      <c r="T166" s="211"/>
      <c r="U166" s="211"/>
      <c r="V166" s="211"/>
      <c r="W166" s="211"/>
      <c r="X166" s="211"/>
      <c r="Y166" s="211"/>
      <c r="Z166" s="211"/>
      <c r="AA166" s="211"/>
      <c r="AB166" s="211"/>
    </row>
    <row r="167" spans="2:28" ht="52.5" thickBot="1" x14ac:dyDescent="0.3">
      <c r="B167" s="33" t="s">
        <v>9</v>
      </c>
      <c r="C167" s="33" t="s">
        <v>10</v>
      </c>
      <c r="D167" s="34" t="s">
        <v>11</v>
      </c>
      <c r="E167" s="34" t="s">
        <v>162</v>
      </c>
      <c r="F167" s="34" t="s">
        <v>104</v>
      </c>
      <c r="G167" s="34" t="s">
        <v>163</v>
      </c>
      <c r="H167" s="34" t="s">
        <v>13</v>
      </c>
      <c r="I167" s="35" t="s">
        <v>14</v>
      </c>
      <c r="J167" s="35" t="s">
        <v>89</v>
      </c>
      <c r="K167" s="35" t="s">
        <v>90</v>
      </c>
      <c r="L167" s="35" t="s">
        <v>152</v>
      </c>
      <c r="M167" s="36" t="s">
        <v>15</v>
      </c>
      <c r="N167" s="37" t="s">
        <v>164</v>
      </c>
      <c r="O167" s="37" t="s">
        <v>165</v>
      </c>
      <c r="P167" s="38"/>
      <c r="Q167" s="38"/>
      <c r="R167" s="38"/>
      <c r="S167" s="38"/>
      <c r="T167" s="38"/>
      <c r="U167" s="38"/>
      <c r="V167" s="38"/>
      <c r="W167" s="38"/>
      <c r="X167" s="38"/>
      <c r="Y167" s="38"/>
      <c r="Z167" s="38"/>
      <c r="AA167" s="38"/>
      <c r="AB167" s="39"/>
    </row>
    <row r="168" spans="2:28" x14ac:dyDescent="0.25">
      <c r="B168" s="40" t="s">
        <v>166</v>
      </c>
      <c r="C168" s="41"/>
      <c r="D168" s="42" t="s">
        <v>18</v>
      </c>
      <c r="E168" s="43"/>
      <c r="F168" s="43"/>
      <c r="G168" s="44">
        <v>5.5E-2</v>
      </c>
      <c r="H168" s="42" t="s">
        <v>18</v>
      </c>
      <c r="I168" s="42" t="s">
        <v>18</v>
      </c>
      <c r="J168" s="42"/>
      <c r="K168" s="42"/>
      <c r="L168" s="42"/>
      <c r="M168" s="42" t="s">
        <v>18</v>
      </c>
      <c r="N168" s="42" t="s">
        <v>18</v>
      </c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45"/>
    </row>
    <row r="169" spans="2:28" x14ac:dyDescent="0.25">
      <c r="B169" s="46" t="s">
        <v>167</v>
      </c>
      <c r="C169" s="47">
        <v>904</v>
      </c>
      <c r="D169" s="48">
        <v>1525</v>
      </c>
      <c r="E169" s="49"/>
      <c r="F169" s="49">
        <f>SUM(D169:E169)</f>
        <v>1525</v>
      </c>
      <c r="G169" s="49">
        <f>D169*$G$114</f>
        <v>83.875</v>
      </c>
      <c r="H169" s="49">
        <f>F169-G169</f>
        <v>1441.125</v>
      </c>
      <c r="I169" s="50">
        <f t="shared" ref="I169:I177" si="38">IF(H169&lt;=261,0,IF(H169&lt;=331,5%*(H169-261),IF(H169&lt;=431,5%*70+10%*(H169-331),IF(H169&lt;=3241,5%*70+10%*100+17.5%*(H169-431),IF(H169&gt;3241,5%*70+10%*100+17.5%*2810+25%*(H169-3241))))))</f>
        <v>190.27187499999999</v>
      </c>
      <c r="J169" s="50">
        <v>20</v>
      </c>
      <c r="K169" s="50"/>
      <c r="L169" s="50"/>
      <c r="M169" s="49">
        <f>H169-I169-J169-K169-L169</f>
        <v>1230.8531250000001</v>
      </c>
      <c r="N169" s="50">
        <f t="shared" ref="N169:N177" si="39">D169*0.13</f>
        <v>198.25</v>
      </c>
      <c r="O169" s="51">
        <f>D169*13.5%</f>
        <v>205.875</v>
      </c>
      <c r="P169" s="51"/>
      <c r="Q169" s="51"/>
      <c r="R169" s="51"/>
      <c r="S169" s="51"/>
      <c r="T169" s="51"/>
      <c r="U169" s="51"/>
      <c r="V169" s="51"/>
      <c r="W169" s="51"/>
      <c r="X169" s="51"/>
      <c r="Y169" s="51"/>
      <c r="Z169" s="51"/>
      <c r="AA169" s="51"/>
      <c r="AB169" s="52"/>
    </row>
    <row r="170" spans="2:28" x14ac:dyDescent="0.25">
      <c r="B170" s="46" t="s">
        <v>168</v>
      </c>
      <c r="C170" s="47">
        <v>907</v>
      </c>
      <c r="D170" s="48">
        <v>925</v>
      </c>
      <c r="E170" s="49"/>
      <c r="F170" s="49">
        <f t="shared" ref="F170:F177" si="40">SUM(D170:E170)</f>
        <v>925</v>
      </c>
      <c r="G170" s="49">
        <f t="shared" ref="G170:G177" si="41">D170*$G$114</f>
        <v>50.875</v>
      </c>
      <c r="H170" s="49">
        <f t="shared" ref="H170:H177" si="42">F170-G170</f>
        <v>874.125</v>
      </c>
      <c r="I170" s="50">
        <f t="shared" si="38"/>
        <v>91.046875</v>
      </c>
      <c r="J170" s="50">
        <v>20</v>
      </c>
      <c r="K170" s="50"/>
      <c r="L170" s="50"/>
      <c r="M170" s="49">
        <f t="shared" ref="M170:M177" si="43">H170-I170-J170-K170-L170</f>
        <v>763.078125</v>
      </c>
      <c r="N170" s="50">
        <f t="shared" si="39"/>
        <v>120.25</v>
      </c>
      <c r="O170" s="51">
        <f t="shared" ref="O170:O177" si="44">D170*13.5%</f>
        <v>124.87500000000001</v>
      </c>
      <c r="P170" s="51"/>
      <c r="Q170" s="51"/>
      <c r="R170" s="51"/>
      <c r="S170" s="51"/>
      <c r="T170" s="51"/>
      <c r="U170" s="51"/>
      <c r="V170" s="51"/>
      <c r="W170" s="51"/>
      <c r="X170" s="51"/>
      <c r="Y170" s="51"/>
      <c r="Z170" s="51"/>
      <c r="AA170" s="51"/>
      <c r="AB170" s="52"/>
    </row>
    <row r="171" spans="2:28" x14ac:dyDescent="0.25">
      <c r="B171" s="46" t="s">
        <v>169</v>
      </c>
      <c r="C171" s="41">
        <v>1886</v>
      </c>
      <c r="D171" s="48">
        <v>980</v>
      </c>
      <c r="E171" s="49"/>
      <c r="F171" s="49">
        <f t="shared" si="40"/>
        <v>980</v>
      </c>
      <c r="G171" s="49">
        <f t="shared" si="41"/>
        <v>53.9</v>
      </c>
      <c r="H171" s="49">
        <f t="shared" si="42"/>
        <v>926.1</v>
      </c>
      <c r="I171" s="50">
        <f t="shared" si="38"/>
        <v>100.1425</v>
      </c>
      <c r="J171" s="50">
        <v>20</v>
      </c>
      <c r="K171" s="50"/>
      <c r="L171" s="50"/>
      <c r="M171" s="49">
        <f t="shared" si="43"/>
        <v>805.95749999999998</v>
      </c>
      <c r="N171" s="50">
        <f>D171*0.13</f>
        <v>127.4</v>
      </c>
      <c r="O171" s="51">
        <f t="shared" si="44"/>
        <v>132.30000000000001</v>
      </c>
      <c r="P171" s="51"/>
      <c r="Q171" s="51"/>
      <c r="R171" s="51"/>
      <c r="S171" s="51"/>
      <c r="T171" s="51"/>
      <c r="U171" s="51"/>
      <c r="V171" s="51"/>
      <c r="W171" s="51"/>
      <c r="X171" s="51"/>
      <c r="Y171" s="51"/>
      <c r="Z171" s="51"/>
      <c r="AA171" s="51"/>
      <c r="AB171" s="52"/>
    </row>
    <row r="172" spans="2:28" x14ac:dyDescent="0.25">
      <c r="B172" s="53" t="s">
        <v>170</v>
      </c>
      <c r="C172" s="41">
        <v>914</v>
      </c>
      <c r="D172" s="48">
        <v>911.8</v>
      </c>
      <c r="E172" s="54"/>
      <c r="F172" s="49">
        <f t="shared" si="40"/>
        <v>911.8</v>
      </c>
      <c r="G172" s="49">
        <f t="shared" si="41"/>
        <v>50.149000000000001</v>
      </c>
      <c r="H172" s="49">
        <f t="shared" si="42"/>
        <v>861.65099999999995</v>
      </c>
      <c r="I172" s="50">
        <f t="shared" si="38"/>
        <v>88.863924999999981</v>
      </c>
      <c r="J172" s="50">
        <v>20</v>
      </c>
      <c r="K172" s="50"/>
      <c r="L172" s="50"/>
      <c r="M172" s="49">
        <f t="shared" si="43"/>
        <v>752.78707499999996</v>
      </c>
      <c r="N172" s="50">
        <f t="shared" si="39"/>
        <v>118.53399999999999</v>
      </c>
      <c r="O172" s="51">
        <f t="shared" si="44"/>
        <v>123.093</v>
      </c>
      <c r="P172" s="51"/>
      <c r="Q172" s="51"/>
      <c r="R172" s="51"/>
      <c r="S172" s="51"/>
      <c r="T172" s="51"/>
      <c r="U172" s="51"/>
      <c r="V172" s="51"/>
      <c r="W172" s="51"/>
      <c r="X172" s="51"/>
      <c r="Y172" s="51"/>
      <c r="Z172" s="51"/>
      <c r="AA172" s="51"/>
      <c r="AB172" s="55"/>
    </row>
    <row r="173" spans="2:28" x14ac:dyDescent="0.25">
      <c r="B173" s="53" t="s">
        <v>171</v>
      </c>
      <c r="C173" s="41">
        <v>917</v>
      </c>
      <c r="D173" s="48">
        <v>746.8</v>
      </c>
      <c r="E173" s="54"/>
      <c r="F173" s="49">
        <f t="shared" si="40"/>
        <v>746.8</v>
      </c>
      <c r="G173" s="49">
        <f t="shared" si="41"/>
        <v>41.073999999999998</v>
      </c>
      <c r="H173" s="49">
        <f t="shared" si="42"/>
        <v>705.726</v>
      </c>
      <c r="I173" s="50">
        <f t="shared" si="38"/>
        <v>61.57705</v>
      </c>
      <c r="J173" s="50">
        <v>20</v>
      </c>
      <c r="K173" s="50">
        <v>200</v>
      </c>
      <c r="L173" s="50"/>
      <c r="M173" s="49">
        <f t="shared" si="43"/>
        <v>424.14895000000001</v>
      </c>
      <c r="N173" s="50">
        <f t="shared" si="39"/>
        <v>97.084000000000003</v>
      </c>
      <c r="O173" s="51">
        <f t="shared" si="44"/>
        <v>100.818</v>
      </c>
      <c r="P173" s="51"/>
      <c r="Q173" s="51"/>
      <c r="R173" s="51"/>
      <c r="S173" s="51"/>
      <c r="T173" s="51"/>
      <c r="U173" s="51"/>
      <c r="V173" s="51"/>
      <c r="W173" s="51"/>
      <c r="X173" s="51"/>
      <c r="Y173" s="51"/>
      <c r="Z173" s="51"/>
      <c r="AA173" s="51"/>
      <c r="AB173" s="55"/>
    </row>
    <row r="174" spans="2:28" x14ac:dyDescent="0.25">
      <c r="B174" s="53" t="s">
        <v>66</v>
      </c>
      <c r="C174" s="41">
        <v>918</v>
      </c>
      <c r="D174" s="56">
        <v>691.8</v>
      </c>
      <c r="E174" s="54"/>
      <c r="F174" s="49">
        <f t="shared" si="40"/>
        <v>691.8</v>
      </c>
      <c r="G174" s="49">
        <f t="shared" si="41"/>
        <v>38.048999999999999</v>
      </c>
      <c r="H174" s="49">
        <f t="shared" si="42"/>
        <v>653.75099999999998</v>
      </c>
      <c r="I174" s="50">
        <f t="shared" si="38"/>
        <v>52.481424999999994</v>
      </c>
      <c r="J174" s="50">
        <v>20</v>
      </c>
      <c r="K174" s="50"/>
      <c r="L174" s="50"/>
      <c r="M174" s="49">
        <f t="shared" si="43"/>
        <v>581.26957500000003</v>
      </c>
      <c r="N174" s="50">
        <f t="shared" si="39"/>
        <v>89.933999999999997</v>
      </c>
      <c r="O174" s="51">
        <f t="shared" si="44"/>
        <v>93.393000000000001</v>
      </c>
      <c r="P174" s="51"/>
      <c r="Q174" s="51"/>
      <c r="R174" s="51"/>
      <c r="S174" s="51"/>
      <c r="T174" s="51"/>
      <c r="U174" s="51"/>
      <c r="V174" s="51"/>
      <c r="W174" s="51"/>
      <c r="X174" s="51"/>
      <c r="Y174" s="51"/>
      <c r="Z174" s="51"/>
      <c r="AA174" s="51"/>
      <c r="AB174" s="57"/>
    </row>
    <row r="175" spans="2:28" x14ac:dyDescent="0.25">
      <c r="B175" s="53" t="s">
        <v>172</v>
      </c>
      <c r="C175" s="41"/>
      <c r="D175" s="56">
        <v>600</v>
      </c>
      <c r="E175" s="29"/>
      <c r="F175" s="49">
        <f t="shared" si="40"/>
        <v>600</v>
      </c>
      <c r="G175" s="49">
        <f t="shared" si="41"/>
        <v>33</v>
      </c>
      <c r="H175" s="49">
        <f t="shared" si="42"/>
        <v>567</v>
      </c>
      <c r="I175" s="50">
        <f t="shared" si="38"/>
        <v>37.299999999999997</v>
      </c>
      <c r="J175" s="50">
        <v>20</v>
      </c>
      <c r="K175" s="50"/>
      <c r="L175" s="50"/>
      <c r="M175" s="49">
        <f t="shared" si="43"/>
        <v>509.70000000000005</v>
      </c>
      <c r="N175" s="50">
        <f t="shared" si="39"/>
        <v>78</v>
      </c>
      <c r="O175" s="51">
        <f t="shared" si="44"/>
        <v>81</v>
      </c>
      <c r="P175" s="51"/>
      <c r="Q175" s="51"/>
      <c r="R175" s="51"/>
      <c r="S175" s="51"/>
      <c r="T175" s="51"/>
      <c r="U175" s="51"/>
      <c r="V175" s="51"/>
      <c r="W175" s="51"/>
      <c r="X175" s="51"/>
      <c r="Y175" s="51"/>
      <c r="Z175" s="51"/>
      <c r="AA175" s="51"/>
      <c r="AB175" s="57"/>
    </row>
    <row r="176" spans="2:28" x14ac:dyDescent="0.25">
      <c r="B176" s="53" t="s">
        <v>173</v>
      </c>
      <c r="C176" s="41">
        <v>922</v>
      </c>
      <c r="D176" s="56">
        <v>755</v>
      </c>
      <c r="E176" s="29"/>
      <c r="F176" s="49">
        <f t="shared" si="40"/>
        <v>755</v>
      </c>
      <c r="G176" s="49">
        <f t="shared" si="41"/>
        <v>41.524999999999999</v>
      </c>
      <c r="H176" s="49">
        <f t="shared" si="42"/>
        <v>713.47500000000002</v>
      </c>
      <c r="I176" s="50">
        <f t="shared" si="38"/>
        <v>62.933125000000004</v>
      </c>
      <c r="J176" s="50">
        <v>20</v>
      </c>
      <c r="K176" s="50"/>
      <c r="L176" s="50"/>
      <c r="M176" s="49">
        <f t="shared" si="43"/>
        <v>630.541875</v>
      </c>
      <c r="N176" s="50">
        <f t="shared" si="39"/>
        <v>98.15</v>
      </c>
      <c r="O176" s="51">
        <f t="shared" si="44"/>
        <v>101.92500000000001</v>
      </c>
      <c r="P176" s="51"/>
      <c r="Q176" s="51"/>
      <c r="R176" s="51"/>
      <c r="S176" s="51"/>
      <c r="T176" s="51"/>
      <c r="U176" s="51"/>
      <c r="V176" s="51"/>
      <c r="W176" s="51"/>
      <c r="X176" s="51"/>
      <c r="Y176" s="51"/>
      <c r="Z176" s="51"/>
      <c r="AA176" s="51"/>
      <c r="AB176" s="57"/>
    </row>
    <row r="177" spans="2:28" x14ac:dyDescent="0.25">
      <c r="B177" s="53" t="s">
        <v>67</v>
      </c>
      <c r="C177" s="41">
        <v>926</v>
      </c>
      <c r="D177" s="56">
        <v>651.79999999999995</v>
      </c>
      <c r="E177" s="29"/>
      <c r="F177" s="49">
        <f t="shared" si="40"/>
        <v>651.79999999999995</v>
      </c>
      <c r="G177" s="49">
        <f t="shared" si="41"/>
        <v>35.848999999999997</v>
      </c>
      <c r="H177" s="49">
        <f t="shared" si="42"/>
        <v>615.95099999999991</v>
      </c>
      <c r="I177" s="50">
        <f t="shared" si="38"/>
        <v>45.866424999999985</v>
      </c>
      <c r="J177" s="50">
        <v>20</v>
      </c>
      <c r="K177" s="50"/>
      <c r="L177" s="50"/>
      <c r="M177" s="49">
        <f t="shared" si="43"/>
        <v>550.08457499999997</v>
      </c>
      <c r="N177" s="50">
        <f t="shared" si="39"/>
        <v>84.733999999999995</v>
      </c>
      <c r="O177" s="51">
        <f t="shared" si="44"/>
        <v>87.992999999999995</v>
      </c>
      <c r="P177" s="51"/>
      <c r="Q177" s="51"/>
      <c r="R177" s="51"/>
      <c r="S177" s="51"/>
      <c r="T177" s="51"/>
      <c r="U177" s="51"/>
      <c r="V177" s="51"/>
      <c r="W177" s="51"/>
      <c r="X177" s="51"/>
      <c r="Y177" s="51"/>
      <c r="Z177" s="51"/>
      <c r="AA177" s="51"/>
      <c r="AB177" s="57"/>
    </row>
    <row r="178" spans="2:28" ht="15.75" thickBot="1" x14ac:dyDescent="0.3">
      <c r="B178" s="29"/>
      <c r="C178" s="29"/>
      <c r="D178" s="58">
        <f>SUM(D169:D177)</f>
        <v>7787.2000000000007</v>
      </c>
      <c r="E178" s="58">
        <f t="shared" ref="E178:O178" si="45">SUM(E169:E177)</f>
        <v>0</v>
      </c>
      <c r="F178" s="58">
        <f t="shared" si="45"/>
        <v>7787.2000000000007</v>
      </c>
      <c r="G178" s="58">
        <f t="shared" si="45"/>
        <v>428.29599999999994</v>
      </c>
      <c r="H178" s="58">
        <f t="shared" si="45"/>
        <v>7358.9040000000005</v>
      </c>
      <c r="I178" s="58">
        <f t="shared" si="45"/>
        <v>730.4831999999999</v>
      </c>
      <c r="J178" s="58">
        <f>SUM(J169:J177)</f>
        <v>180</v>
      </c>
      <c r="K178" s="58">
        <f>SUM(K169:K177)</f>
        <v>200</v>
      </c>
      <c r="L178" s="58">
        <f>SUM(L169:L177)</f>
        <v>0</v>
      </c>
      <c r="M178" s="58">
        <f t="shared" si="45"/>
        <v>6248.4207999999999</v>
      </c>
      <c r="N178" s="58">
        <f t="shared" si="45"/>
        <v>1012.336</v>
      </c>
      <c r="O178" s="58">
        <f t="shared" si="45"/>
        <v>1051.2719999999999</v>
      </c>
      <c r="P178" s="59"/>
      <c r="Q178" s="59"/>
      <c r="R178" s="59"/>
      <c r="S178" s="59"/>
      <c r="T178" s="59"/>
      <c r="U178" s="59"/>
      <c r="V178" s="59"/>
      <c r="W178" s="59"/>
      <c r="X178" s="59"/>
      <c r="Y178" s="59"/>
      <c r="Z178" s="59"/>
      <c r="AA178" s="59"/>
      <c r="AB178" s="60"/>
    </row>
    <row r="179" spans="2:28" ht="15.75" thickTop="1" x14ac:dyDescent="0.25">
      <c r="B179" s="29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57"/>
      <c r="P179" s="57"/>
      <c r="Q179" s="57"/>
      <c r="R179" s="57"/>
      <c r="S179" s="57"/>
      <c r="T179" s="57"/>
      <c r="U179" s="57"/>
      <c r="V179" s="57"/>
      <c r="W179" s="57"/>
      <c r="X179" s="57"/>
      <c r="Y179" s="57"/>
      <c r="Z179" s="57"/>
      <c r="AA179" s="57"/>
      <c r="AB179" s="57"/>
    </row>
    <row r="180" spans="2:28" x14ac:dyDescent="0.25">
      <c r="B180" s="29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</row>
    <row r="181" spans="2:28" ht="15.75" thickBot="1" x14ac:dyDescent="0.3">
      <c r="B181" s="29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</row>
    <row r="182" spans="2:28" ht="52.5" thickBot="1" x14ac:dyDescent="0.3">
      <c r="B182" s="33" t="s">
        <v>9</v>
      </c>
      <c r="C182" s="33" t="s">
        <v>10</v>
      </c>
      <c r="D182" s="34" t="s">
        <v>11</v>
      </c>
      <c r="E182" s="34" t="s">
        <v>162</v>
      </c>
      <c r="F182" s="34" t="s">
        <v>104</v>
      </c>
      <c r="G182" s="34" t="s">
        <v>163</v>
      </c>
      <c r="H182" s="34" t="s">
        <v>13</v>
      </c>
      <c r="I182" s="35" t="s">
        <v>14</v>
      </c>
      <c r="J182" s="35" t="s">
        <v>89</v>
      </c>
      <c r="K182" s="35" t="s">
        <v>90</v>
      </c>
      <c r="L182" s="35" t="s">
        <v>152</v>
      </c>
      <c r="M182" s="36" t="s">
        <v>15</v>
      </c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</row>
    <row r="183" spans="2:28" x14ac:dyDescent="0.25">
      <c r="B183" s="30" t="s">
        <v>174</v>
      </c>
      <c r="C183" s="41"/>
      <c r="D183" s="42" t="s">
        <v>18</v>
      </c>
      <c r="E183" s="43"/>
      <c r="F183" s="42" t="s">
        <v>18</v>
      </c>
      <c r="G183" s="44"/>
      <c r="H183" s="42" t="s">
        <v>18</v>
      </c>
      <c r="I183" s="42" t="s">
        <v>18</v>
      </c>
      <c r="J183" s="42" t="s">
        <v>18</v>
      </c>
      <c r="K183" s="42" t="s">
        <v>18</v>
      </c>
      <c r="L183" s="42"/>
      <c r="M183" s="42" t="s">
        <v>18</v>
      </c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</row>
    <row r="184" spans="2:28" x14ac:dyDescent="0.25">
      <c r="B184" s="31" t="s">
        <v>175</v>
      </c>
      <c r="C184" s="47">
        <v>904</v>
      </c>
      <c r="D184" s="48">
        <v>350</v>
      </c>
      <c r="E184" s="49"/>
      <c r="F184" s="49">
        <f>SUM(D184:E184)</f>
        <v>350</v>
      </c>
      <c r="G184" s="49"/>
      <c r="H184" s="49">
        <f>F184-G184</f>
        <v>350</v>
      </c>
      <c r="I184" s="50">
        <f t="shared" ref="I184:I214" si="46">IF(H184&lt;=261,0,IF(H184&lt;=331,5%*(H184-261),IF(H184&lt;=431,5%*70+10%*(H184-331),IF(H184&lt;=3241,5%*70+10%*100+17.5%*(H184-431),IF(H184&gt;3241,5%*70+10%*100+17.5%*2810+25%*(H184-3241))))))</f>
        <v>5.4</v>
      </c>
      <c r="J184" s="50">
        <v>20</v>
      </c>
      <c r="K184" s="50"/>
      <c r="L184" s="50"/>
      <c r="M184" s="49">
        <f>H184-I184-J184-K184-L184</f>
        <v>324.60000000000002</v>
      </c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</row>
    <row r="185" spans="2:28" x14ac:dyDescent="0.25">
      <c r="B185" s="31" t="s">
        <v>176</v>
      </c>
      <c r="C185" s="47">
        <v>904</v>
      </c>
      <c r="D185" s="48">
        <v>350</v>
      </c>
      <c r="E185" s="49"/>
      <c r="F185" s="49">
        <f t="shared" ref="F185:F193" si="47">SUM(D185:E185)</f>
        <v>350</v>
      </c>
      <c r="G185" s="49"/>
      <c r="H185" s="49">
        <f t="shared" ref="H185:H214" si="48">F185-G185</f>
        <v>350</v>
      </c>
      <c r="I185" s="50">
        <f t="shared" si="46"/>
        <v>5.4</v>
      </c>
      <c r="J185" s="50">
        <v>20</v>
      </c>
      <c r="K185" s="50"/>
      <c r="L185" s="50"/>
      <c r="M185" s="49">
        <f t="shared" ref="M185:M214" si="49">H185-I185-J185-K185-L185</f>
        <v>324.60000000000002</v>
      </c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</row>
    <row r="186" spans="2:28" x14ac:dyDescent="0.25">
      <c r="B186" s="31" t="s">
        <v>69</v>
      </c>
      <c r="C186" s="41">
        <v>904</v>
      </c>
      <c r="D186" s="48">
        <v>400</v>
      </c>
      <c r="E186" s="49"/>
      <c r="F186" s="49">
        <f t="shared" si="47"/>
        <v>400</v>
      </c>
      <c r="G186" s="49"/>
      <c r="H186" s="49">
        <f t="shared" si="48"/>
        <v>400</v>
      </c>
      <c r="I186" s="50">
        <f t="shared" si="46"/>
        <v>10.4</v>
      </c>
      <c r="J186" s="50">
        <v>20</v>
      </c>
      <c r="K186" s="50"/>
      <c r="L186" s="50"/>
      <c r="M186" s="49">
        <f t="shared" si="49"/>
        <v>369.6</v>
      </c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</row>
    <row r="187" spans="2:28" x14ac:dyDescent="0.25">
      <c r="B187" s="29" t="s">
        <v>83</v>
      </c>
      <c r="C187" s="41">
        <v>913</v>
      </c>
      <c r="D187" s="48">
        <v>330</v>
      </c>
      <c r="E187" s="54"/>
      <c r="F187" s="49">
        <f t="shared" si="47"/>
        <v>330</v>
      </c>
      <c r="G187" s="49"/>
      <c r="H187" s="49">
        <f t="shared" si="48"/>
        <v>330</v>
      </c>
      <c r="I187" s="50">
        <f t="shared" si="46"/>
        <v>3.45</v>
      </c>
      <c r="J187" s="50">
        <v>20</v>
      </c>
      <c r="K187" s="50"/>
      <c r="L187" s="50"/>
      <c r="M187" s="49">
        <f t="shared" si="49"/>
        <v>306.55</v>
      </c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</row>
    <row r="188" spans="2:28" x14ac:dyDescent="0.25">
      <c r="B188" s="29" t="s">
        <v>68</v>
      </c>
      <c r="C188" s="41">
        <v>904</v>
      </c>
      <c r="D188" s="48">
        <v>400</v>
      </c>
      <c r="E188" s="54"/>
      <c r="F188" s="49">
        <f t="shared" si="47"/>
        <v>400</v>
      </c>
      <c r="G188" s="49"/>
      <c r="H188" s="49">
        <f t="shared" si="48"/>
        <v>400</v>
      </c>
      <c r="I188" s="50">
        <f t="shared" si="46"/>
        <v>10.4</v>
      </c>
      <c r="J188" s="50">
        <v>20</v>
      </c>
      <c r="K188" s="50"/>
      <c r="L188" s="50"/>
      <c r="M188" s="49">
        <f t="shared" si="49"/>
        <v>369.6</v>
      </c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</row>
    <row r="189" spans="2:28" x14ac:dyDescent="0.25">
      <c r="B189" s="29" t="s">
        <v>177</v>
      </c>
      <c r="C189" s="41">
        <v>915</v>
      </c>
      <c r="D189" s="48">
        <v>280</v>
      </c>
      <c r="E189" s="54"/>
      <c r="F189" s="49">
        <f t="shared" si="47"/>
        <v>280</v>
      </c>
      <c r="G189" s="49"/>
      <c r="H189" s="49">
        <f t="shared" si="48"/>
        <v>280</v>
      </c>
      <c r="I189" s="50">
        <f t="shared" si="46"/>
        <v>0.95000000000000007</v>
      </c>
      <c r="J189" s="50">
        <v>20</v>
      </c>
      <c r="K189" s="50"/>
      <c r="L189" s="50"/>
      <c r="M189" s="49">
        <f t="shared" si="49"/>
        <v>259.05</v>
      </c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</row>
    <row r="190" spans="2:28" x14ac:dyDescent="0.25">
      <c r="B190" s="29" t="s">
        <v>178</v>
      </c>
      <c r="C190" s="41">
        <v>920</v>
      </c>
      <c r="D190" s="56">
        <v>370</v>
      </c>
      <c r="E190" s="54"/>
      <c r="F190" s="49">
        <f t="shared" si="47"/>
        <v>370</v>
      </c>
      <c r="G190" s="49"/>
      <c r="H190" s="49">
        <f t="shared" si="48"/>
        <v>370</v>
      </c>
      <c r="I190" s="50">
        <f t="shared" si="46"/>
        <v>7.4</v>
      </c>
      <c r="J190" s="50">
        <v>20</v>
      </c>
      <c r="K190" s="50">
        <v>50</v>
      </c>
      <c r="L190" s="50"/>
      <c r="M190" s="49">
        <f t="shared" si="49"/>
        <v>292.60000000000002</v>
      </c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</row>
    <row r="191" spans="2:28" x14ac:dyDescent="0.25">
      <c r="B191" s="29" t="s">
        <v>179</v>
      </c>
      <c r="C191" s="41">
        <v>928</v>
      </c>
      <c r="D191" s="56">
        <v>370</v>
      </c>
      <c r="E191" s="29"/>
      <c r="F191" s="49">
        <f t="shared" si="47"/>
        <v>370</v>
      </c>
      <c r="G191" s="49"/>
      <c r="H191" s="49">
        <f t="shared" si="48"/>
        <v>370</v>
      </c>
      <c r="I191" s="50">
        <f t="shared" si="46"/>
        <v>7.4</v>
      </c>
      <c r="J191" s="50">
        <v>20</v>
      </c>
      <c r="K191" s="50">
        <v>50</v>
      </c>
      <c r="L191" s="50"/>
      <c r="M191" s="49">
        <f t="shared" si="49"/>
        <v>292.60000000000002</v>
      </c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</row>
    <row r="192" spans="2:28" x14ac:dyDescent="0.25">
      <c r="B192" s="29" t="s">
        <v>71</v>
      </c>
      <c r="C192" s="41">
        <v>930</v>
      </c>
      <c r="D192" s="56">
        <v>300</v>
      </c>
      <c r="E192" s="29"/>
      <c r="F192" s="49">
        <f t="shared" si="47"/>
        <v>300</v>
      </c>
      <c r="G192" s="49"/>
      <c r="H192" s="49">
        <f t="shared" si="48"/>
        <v>300</v>
      </c>
      <c r="I192" s="50">
        <f t="shared" si="46"/>
        <v>1.9500000000000002</v>
      </c>
      <c r="J192" s="50">
        <v>20</v>
      </c>
      <c r="K192" s="50">
        <v>50</v>
      </c>
      <c r="L192" s="50"/>
      <c r="M192" s="49">
        <f t="shared" si="49"/>
        <v>228.05</v>
      </c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</row>
    <row r="193" spans="2:28" x14ac:dyDescent="0.25">
      <c r="B193" s="29" t="s">
        <v>72</v>
      </c>
      <c r="C193" s="41">
        <v>931</v>
      </c>
      <c r="D193" s="56">
        <v>530</v>
      </c>
      <c r="E193" s="29"/>
      <c r="F193" s="49">
        <f t="shared" si="47"/>
        <v>530</v>
      </c>
      <c r="G193" s="49"/>
      <c r="H193" s="49">
        <f t="shared" si="48"/>
        <v>530</v>
      </c>
      <c r="I193" s="50">
        <f t="shared" si="46"/>
        <v>30.824999999999999</v>
      </c>
      <c r="J193" s="50">
        <v>20</v>
      </c>
      <c r="K193" s="50">
        <v>50</v>
      </c>
      <c r="L193" s="50"/>
      <c r="M193" s="49">
        <f t="shared" si="49"/>
        <v>429.17500000000001</v>
      </c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</row>
    <row r="194" spans="2:28" x14ac:dyDescent="0.25">
      <c r="B194" s="29" t="s">
        <v>73</v>
      </c>
      <c r="C194" s="29">
        <v>932</v>
      </c>
      <c r="D194" s="56">
        <v>450</v>
      </c>
      <c r="E194" s="56"/>
      <c r="F194" s="49">
        <f t="shared" ref="F194:F214" si="50">SUM(D194:E194)</f>
        <v>450</v>
      </c>
      <c r="G194" s="49"/>
      <c r="H194" s="49">
        <f t="shared" si="48"/>
        <v>450</v>
      </c>
      <c r="I194" s="50">
        <f t="shared" si="46"/>
        <v>16.824999999999999</v>
      </c>
      <c r="J194" s="50">
        <v>20</v>
      </c>
      <c r="K194" s="50"/>
      <c r="L194" s="50"/>
      <c r="M194" s="49">
        <f t="shared" si="49"/>
        <v>413.17500000000001</v>
      </c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</row>
    <row r="195" spans="2:28" x14ac:dyDescent="0.25">
      <c r="B195" s="29" t="s">
        <v>74</v>
      </c>
      <c r="C195" s="29">
        <v>945</v>
      </c>
      <c r="D195" s="56">
        <v>470</v>
      </c>
      <c r="E195" s="56"/>
      <c r="F195" s="49">
        <f t="shared" si="50"/>
        <v>470</v>
      </c>
      <c r="G195" s="49"/>
      <c r="H195" s="49">
        <f t="shared" si="48"/>
        <v>470</v>
      </c>
      <c r="I195" s="50">
        <f t="shared" si="46"/>
        <v>20.324999999999999</v>
      </c>
      <c r="J195" s="50">
        <v>20</v>
      </c>
      <c r="K195" s="50">
        <v>50</v>
      </c>
      <c r="L195" s="50"/>
      <c r="M195" s="49">
        <f t="shared" si="49"/>
        <v>379.67500000000001</v>
      </c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</row>
    <row r="196" spans="2:28" x14ac:dyDescent="0.25">
      <c r="B196" s="29" t="s">
        <v>180</v>
      </c>
      <c r="C196" s="29">
        <v>911</v>
      </c>
      <c r="D196" s="29">
        <v>500</v>
      </c>
      <c r="E196" s="29"/>
      <c r="F196" s="49">
        <f t="shared" si="50"/>
        <v>500</v>
      </c>
      <c r="G196" s="49"/>
      <c r="H196" s="49">
        <f t="shared" si="48"/>
        <v>500</v>
      </c>
      <c r="I196" s="50">
        <f t="shared" si="46"/>
        <v>25.574999999999999</v>
      </c>
      <c r="J196" s="50">
        <v>20</v>
      </c>
      <c r="K196" s="50">
        <v>100</v>
      </c>
      <c r="L196" s="50"/>
      <c r="M196" s="49">
        <f t="shared" si="49"/>
        <v>354.42500000000001</v>
      </c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</row>
    <row r="197" spans="2:28" x14ac:dyDescent="0.25">
      <c r="B197" s="29" t="s">
        <v>75</v>
      </c>
      <c r="C197" s="29">
        <v>929</v>
      </c>
      <c r="D197" s="29">
        <v>240</v>
      </c>
      <c r="E197" s="29"/>
      <c r="F197" s="49">
        <f t="shared" si="50"/>
        <v>240</v>
      </c>
      <c r="G197" s="49"/>
      <c r="H197" s="49">
        <f t="shared" si="48"/>
        <v>240</v>
      </c>
      <c r="I197" s="50">
        <f t="shared" si="46"/>
        <v>0</v>
      </c>
      <c r="J197" s="50">
        <v>20</v>
      </c>
      <c r="K197" s="50">
        <v>150</v>
      </c>
      <c r="L197" s="50"/>
      <c r="M197" s="49">
        <f t="shared" si="49"/>
        <v>70</v>
      </c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</row>
    <row r="198" spans="2:28" x14ac:dyDescent="0.25">
      <c r="B198" s="29" t="s">
        <v>76</v>
      </c>
      <c r="C198" s="29">
        <v>936</v>
      </c>
      <c r="D198" s="29">
        <v>220</v>
      </c>
      <c r="E198" s="29"/>
      <c r="F198" s="49">
        <f t="shared" si="50"/>
        <v>220</v>
      </c>
      <c r="G198" s="49"/>
      <c r="H198" s="49">
        <f t="shared" si="48"/>
        <v>220</v>
      </c>
      <c r="I198" s="50">
        <f t="shared" si="46"/>
        <v>0</v>
      </c>
      <c r="J198" s="50">
        <v>20</v>
      </c>
      <c r="K198" s="50"/>
      <c r="L198" s="50"/>
      <c r="M198" s="49">
        <f t="shared" si="49"/>
        <v>200</v>
      </c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</row>
    <row r="199" spans="2:28" x14ac:dyDescent="0.25">
      <c r="B199" s="29" t="s">
        <v>77</v>
      </c>
      <c r="C199" s="29">
        <v>1305</v>
      </c>
      <c r="D199" s="29">
        <v>425</v>
      </c>
      <c r="E199" s="29"/>
      <c r="F199" s="49">
        <f t="shared" si="50"/>
        <v>425</v>
      </c>
      <c r="G199" s="49"/>
      <c r="H199" s="49">
        <f t="shared" si="48"/>
        <v>425</v>
      </c>
      <c r="I199" s="50">
        <f t="shared" si="46"/>
        <v>12.9</v>
      </c>
      <c r="J199" s="50">
        <v>20</v>
      </c>
      <c r="K199" s="50">
        <v>200</v>
      </c>
      <c r="L199" s="50"/>
      <c r="M199" s="49">
        <f t="shared" si="49"/>
        <v>192.10000000000002</v>
      </c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</row>
    <row r="200" spans="2:28" x14ac:dyDescent="0.25">
      <c r="B200" s="29" t="s">
        <v>181</v>
      </c>
      <c r="C200" s="29"/>
      <c r="D200" s="29">
        <v>450</v>
      </c>
      <c r="E200" s="29"/>
      <c r="F200" s="49">
        <f t="shared" si="50"/>
        <v>450</v>
      </c>
      <c r="G200" s="49"/>
      <c r="H200" s="49">
        <f t="shared" si="48"/>
        <v>450</v>
      </c>
      <c r="I200" s="50">
        <f t="shared" si="46"/>
        <v>16.824999999999999</v>
      </c>
      <c r="J200" s="50">
        <v>20</v>
      </c>
      <c r="K200" s="50">
        <v>200</v>
      </c>
      <c r="L200" s="50"/>
      <c r="M200" s="49">
        <f t="shared" si="49"/>
        <v>213.17500000000001</v>
      </c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</row>
    <row r="201" spans="2:28" x14ac:dyDescent="0.25">
      <c r="B201" s="29" t="s">
        <v>182</v>
      </c>
      <c r="C201" s="29"/>
      <c r="D201" s="29">
        <v>300</v>
      </c>
      <c r="E201" s="29"/>
      <c r="F201" s="49">
        <f t="shared" si="50"/>
        <v>300</v>
      </c>
      <c r="G201" s="49"/>
      <c r="H201" s="49">
        <f t="shared" si="48"/>
        <v>300</v>
      </c>
      <c r="I201" s="50">
        <f t="shared" si="46"/>
        <v>1.9500000000000002</v>
      </c>
      <c r="J201" s="50">
        <v>20</v>
      </c>
      <c r="K201" s="50">
        <v>50</v>
      </c>
      <c r="L201" s="50"/>
      <c r="M201" s="49">
        <f t="shared" si="49"/>
        <v>228.05</v>
      </c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</row>
    <row r="202" spans="2:28" x14ac:dyDescent="0.25">
      <c r="B202" s="29" t="s">
        <v>78</v>
      </c>
      <c r="C202" s="29"/>
      <c r="D202" s="29">
        <v>250</v>
      </c>
      <c r="E202" s="29"/>
      <c r="F202" s="49">
        <f t="shared" si="50"/>
        <v>250</v>
      </c>
      <c r="G202" s="49"/>
      <c r="H202" s="49">
        <f t="shared" si="48"/>
        <v>250</v>
      </c>
      <c r="I202" s="50">
        <f t="shared" si="46"/>
        <v>0</v>
      </c>
      <c r="J202" s="50">
        <v>20</v>
      </c>
      <c r="K202" s="50">
        <v>100</v>
      </c>
      <c r="L202" s="50"/>
      <c r="M202" s="49">
        <f t="shared" si="49"/>
        <v>130</v>
      </c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</row>
    <row r="203" spans="2:28" x14ac:dyDescent="0.25">
      <c r="B203" s="29" t="s">
        <v>183</v>
      </c>
      <c r="C203" s="29"/>
      <c r="D203" s="29">
        <v>320</v>
      </c>
      <c r="E203" s="29"/>
      <c r="F203" s="49">
        <f t="shared" si="50"/>
        <v>320</v>
      </c>
      <c r="G203" s="49"/>
      <c r="H203" s="49">
        <f t="shared" si="48"/>
        <v>320</v>
      </c>
      <c r="I203" s="50">
        <f t="shared" si="46"/>
        <v>2.95</v>
      </c>
      <c r="J203" s="50">
        <v>20</v>
      </c>
      <c r="K203" s="50"/>
      <c r="L203" s="50"/>
      <c r="M203" s="49">
        <f t="shared" si="49"/>
        <v>297.05</v>
      </c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</row>
    <row r="204" spans="2:28" x14ac:dyDescent="0.25">
      <c r="B204" s="29" t="s">
        <v>184</v>
      </c>
      <c r="C204" s="29"/>
      <c r="D204" s="29">
        <v>300</v>
      </c>
      <c r="E204" s="29"/>
      <c r="F204" s="49">
        <f t="shared" si="50"/>
        <v>300</v>
      </c>
      <c r="G204" s="49"/>
      <c r="H204" s="49">
        <f t="shared" si="48"/>
        <v>300</v>
      </c>
      <c r="I204" s="50">
        <f t="shared" si="46"/>
        <v>1.9500000000000002</v>
      </c>
      <c r="J204" s="50">
        <v>20</v>
      </c>
      <c r="K204" s="50">
        <v>50</v>
      </c>
      <c r="L204" s="50"/>
      <c r="M204" s="49">
        <f t="shared" si="49"/>
        <v>228.05</v>
      </c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</row>
    <row r="205" spans="2:28" x14ac:dyDescent="0.25">
      <c r="B205" s="29" t="s">
        <v>185</v>
      </c>
      <c r="C205" s="29">
        <v>1988</v>
      </c>
      <c r="D205" s="29">
        <v>250</v>
      </c>
      <c r="E205" s="29"/>
      <c r="F205" s="49">
        <f t="shared" si="50"/>
        <v>250</v>
      </c>
      <c r="G205" s="49"/>
      <c r="H205" s="49">
        <f t="shared" si="48"/>
        <v>250</v>
      </c>
      <c r="I205" s="50">
        <f t="shared" si="46"/>
        <v>0</v>
      </c>
      <c r="J205" s="50">
        <v>20</v>
      </c>
      <c r="K205" s="50">
        <v>50</v>
      </c>
      <c r="L205" s="50"/>
      <c r="M205" s="49">
        <f t="shared" si="49"/>
        <v>180</v>
      </c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</row>
    <row r="206" spans="2:28" x14ac:dyDescent="0.25">
      <c r="B206" s="29" t="s">
        <v>79</v>
      </c>
      <c r="C206" s="29">
        <v>483</v>
      </c>
      <c r="D206" s="48">
        <v>350</v>
      </c>
      <c r="E206" s="29"/>
      <c r="F206" s="49">
        <f t="shared" si="50"/>
        <v>350</v>
      </c>
      <c r="G206" s="49"/>
      <c r="H206" s="49">
        <f t="shared" si="48"/>
        <v>350</v>
      </c>
      <c r="I206" s="50">
        <f t="shared" si="46"/>
        <v>5.4</v>
      </c>
      <c r="J206" s="50">
        <v>20</v>
      </c>
      <c r="K206" s="50"/>
      <c r="L206" s="50"/>
      <c r="M206" s="49">
        <f t="shared" si="49"/>
        <v>324.60000000000002</v>
      </c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</row>
    <row r="207" spans="2:28" x14ac:dyDescent="0.25">
      <c r="B207" s="29" t="s">
        <v>186</v>
      </c>
      <c r="C207" s="29">
        <v>2005</v>
      </c>
      <c r="D207" s="29">
        <v>200</v>
      </c>
      <c r="E207" s="29"/>
      <c r="F207" s="49">
        <f t="shared" si="50"/>
        <v>200</v>
      </c>
      <c r="G207" s="49"/>
      <c r="H207" s="49">
        <f t="shared" si="48"/>
        <v>200</v>
      </c>
      <c r="I207" s="50">
        <f t="shared" si="46"/>
        <v>0</v>
      </c>
      <c r="J207" s="50">
        <v>20</v>
      </c>
      <c r="K207" s="50">
        <v>100</v>
      </c>
      <c r="L207" s="50"/>
      <c r="M207" s="49">
        <f t="shared" si="49"/>
        <v>80</v>
      </c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</row>
    <row r="208" spans="2:28" x14ac:dyDescent="0.25">
      <c r="B208" s="29" t="s">
        <v>187</v>
      </c>
      <c r="C208" s="29">
        <v>2106</v>
      </c>
      <c r="D208" s="29">
        <v>200</v>
      </c>
      <c r="E208" s="29"/>
      <c r="F208" s="49">
        <f t="shared" si="50"/>
        <v>200</v>
      </c>
      <c r="G208" s="49"/>
      <c r="H208" s="49">
        <f t="shared" si="48"/>
        <v>200</v>
      </c>
      <c r="I208" s="50">
        <f t="shared" si="46"/>
        <v>0</v>
      </c>
      <c r="J208" s="50">
        <v>20</v>
      </c>
      <c r="K208" s="50"/>
      <c r="L208" s="50"/>
      <c r="M208" s="49">
        <f t="shared" si="49"/>
        <v>180</v>
      </c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</row>
    <row r="209" spans="2:28" x14ac:dyDescent="0.25">
      <c r="B209" s="29" t="s">
        <v>188</v>
      </c>
      <c r="C209" s="29">
        <v>2107</v>
      </c>
      <c r="D209" s="29">
        <v>500</v>
      </c>
      <c r="E209" s="29"/>
      <c r="F209" s="49">
        <f t="shared" si="50"/>
        <v>500</v>
      </c>
      <c r="G209" s="49"/>
      <c r="H209" s="49">
        <f t="shared" si="48"/>
        <v>500</v>
      </c>
      <c r="I209" s="50">
        <f t="shared" si="46"/>
        <v>25.574999999999999</v>
      </c>
      <c r="J209" s="50">
        <v>20</v>
      </c>
      <c r="K209" s="50">
        <v>200</v>
      </c>
      <c r="L209" s="50"/>
      <c r="M209" s="49">
        <f t="shared" si="49"/>
        <v>254.42500000000001</v>
      </c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</row>
    <row r="210" spans="2:28" x14ac:dyDescent="0.25">
      <c r="B210" s="29" t="s">
        <v>80</v>
      </c>
      <c r="C210" s="29">
        <v>2108</v>
      </c>
      <c r="D210" s="29">
        <v>500</v>
      </c>
      <c r="E210" s="29"/>
      <c r="F210" s="49">
        <f t="shared" si="50"/>
        <v>500</v>
      </c>
      <c r="G210" s="49"/>
      <c r="H210" s="49">
        <f t="shared" si="48"/>
        <v>500</v>
      </c>
      <c r="I210" s="50">
        <f t="shared" si="46"/>
        <v>25.574999999999999</v>
      </c>
      <c r="J210" s="50">
        <v>20</v>
      </c>
      <c r="K210" s="50"/>
      <c r="L210" s="50"/>
      <c r="M210" s="49">
        <f t="shared" si="49"/>
        <v>454.42500000000001</v>
      </c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</row>
    <row r="211" spans="2:28" x14ac:dyDescent="0.25">
      <c r="B211" s="29" t="s">
        <v>189</v>
      </c>
      <c r="C211" s="29">
        <v>2155</v>
      </c>
      <c r="D211" s="29">
        <v>200</v>
      </c>
      <c r="E211" s="29"/>
      <c r="F211" s="49">
        <f t="shared" si="50"/>
        <v>200</v>
      </c>
      <c r="G211" s="49"/>
      <c r="H211" s="49">
        <f t="shared" si="48"/>
        <v>200</v>
      </c>
      <c r="I211" s="50">
        <f t="shared" si="46"/>
        <v>0</v>
      </c>
      <c r="J211" s="50">
        <v>20</v>
      </c>
      <c r="K211" s="50">
        <v>70</v>
      </c>
      <c r="L211" s="50"/>
      <c r="M211" s="49">
        <f t="shared" si="49"/>
        <v>110</v>
      </c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</row>
    <row r="212" spans="2:28" x14ac:dyDescent="0.25">
      <c r="B212" s="29" t="s">
        <v>81</v>
      </c>
      <c r="C212" s="29">
        <v>2156</v>
      </c>
      <c r="D212" s="29">
        <v>200</v>
      </c>
      <c r="E212" s="29"/>
      <c r="F212" s="49">
        <f t="shared" si="50"/>
        <v>200</v>
      </c>
      <c r="G212" s="49"/>
      <c r="H212" s="49">
        <f t="shared" si="48"/>
        <v>200</v>
      </c>
      <c r="I212" s="50">
        <f t="shared" si="46"/>
        <v>0</v>
      </c>
      <c r="J212" s="50">
        <v>20</v>
      </c>
      <c r="K212" s="50">
        <v>50</v>
      </c>
      <c r="L212" s="50"/>
      <c r="M212" s="49">
        <f t="shared" si="49"/>
        <v>130</v>
      </c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</row>
    <row r="213" spans="2:28" x14ac:dyDescent="0.25">
      <c r="B213" s="29" t="s">
        <v>82</v>
      </c>
      <c r="C213" s="29">
        <v>2157</v>
      </c>
      <c r="D213" s="29">
        <v>200</v>
      </c>
      <c r="E213" s="29"/>
      <c r="F213" s="49">
        <f t="shared" si="50"/>
        <v>200</v>
      </c>
      <c r="G213" s="49"/>
      <c r="H213" s="49">
        <f t="shared" si="48"/>
        <v>200</v>
      </c>
      <c r="I213" s="50">
        <f t="shared" si="46"/>
        <v>0</v>
      </c>
      <c r="J213" s="50">
        <v>20</v>
      </c>
      <c r="K213" s="50"/>
      <c r="L213" s="50"/>
      <c r="M213" s="49">
        <f t="shared" si="49"/>
        <v>180</v>
      </c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</row>
    <row r="214" spans="2:28" x14ac:dyDescent="0.25">
      <c r="B214" s="29" t="s">
        <v>197</v>
      </c>
      <c r="C214" s="29"/>
      <c r="D214" s="29">
        <v>570</v>
      </c>
      <c r="E214" s="29"/>
      <c r="F214" s="49">
        <f t="shared" si="50"/>
        <v>570</v>
      </c>
      <c r="G214" s="49"/>
      <c r="H214" s="49">
        <f t="shared" si="48"/>
        <v>570</v>
      </c>
      <c r="I214" s="50">
        <f t="shared" si="46"/>
        <v>37.825000000000003</v>
      </c>
      <c r="J214" s="50">
        <v>20</v>
      </c>
      <c r="K214" s="50">
        <v>300</v>
      </c>
      <c r="L214" s="50"/>
      <c r="M214" s="49">
        <f t="shared" si="49"/>
        <v>212.17499999999995</v>
      </c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</row>
    <row r="215" spans="2:28" ht="15.75" thickBot="1" x14ac:dyDescent="0.3">
      <c r="B215" s="29"/>
      <c r="C215" s="29"/>
      <c r="D215" s="58">
        <f t="shared" ref="D215:M215" si="51">SUM(D184:D214)</f>
        <v>10775</v>
      </c>
      <c r="E215" s="58">
        <f t="shared" si="51"/>
        <v>0</v>
      </c>
      <c r="F215" s="58">
        <f t="shared" si="51"/>
        <v>10775</v>
      </c>
      <c r="G215" s="58">
        <f t="shared" si="51"/>
        <v>0</v>
      </c>
      <c r="H215" s="58">
        <f t="shared" si="51"/>
        <v>10775</v>
      </c>
      <c r="I215" s="58">
        <f t="shared" si="51"/>
        <v>277.24999999999994</v>
      </c>
      <c r="J215" s="58">
        <f t="shared" si="51"/>
        <v>620</v>
      </c>
      <c r="K215" s="58">
        <f t="shared" si="51"/>
        <v>1870</v>
      </c>
      <c r="L215" s="58">
        <f t="shared" si="51"/>
        <v>0</v>
      </c>
      <c r="M215" s="58">
        <f t="shared" si="51"/>
        <v>8007.7500000000027</v>
      </c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</row>
    <row r="216" spans="2:28" ht="15.75" thickTop="1" x14ac:dyDescent="0.25"/>
    <row r="217" spans="2:28" x14ac:dyDescent="0.25">
      <c r="B217" s="30" t="s">
        <v>199</v>
      </c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</row>
    <row r="218" spans="2:28" ht="15.75" thickBot="1" x14ac:dyDescent="0.3">
      <c r="B218" s="29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</row>
    <row r="219" spans="2:28" ht="15.75" thickBot="1" x14ac:dyDescent="0.3">
      <c r="B219" s="209" t="s">
        <v>120</v>
      </c>
      <c r="C219" s="210"/>
      <c r="D219" s="210"/>
      <c r="E219" s="210"/>
      <c r="F219" s="210"/>
      <c r="G219" s="210"/>
      <c r="H219" s="210"/>
      <c r="I219" s="210"/>
      <c r="J219" s="32"/>
      <c r="K219" s="32"/>
      <c r="L219" s="32"/>
      <c r="M219" s="32"/>
      <c r="N219" s="32"/>
      <c r="O219" s="211"/>
      <c r="P219" s="211"/>
      <c r="Q219" s="211"/>
      <c r="R219" s="211"/>
      <c r="S219" s="211"/>
      <c r="T219" s="211"/>
      <c r="U219" s="211"/>
      <c r="V219" s="211"/>
      <c r="W219" s="211"/>
      <c r="X219" s="211"/>
      <c r="Y219" s="211"/>
      <c r="Z219" s="211"/>
      <c r="AA219" s="211"/>
      <c r="AB219" s="211"/>
    </row>
    <row r="220" spans="2:28" ht="52.5" thickBot="1" x14ac:dyDescent="0.3">
      <c r="B220" s="33" t="s">
        <v>9</v>
      </c>
      <c r="C220" s="65" t="s">
        <v>10</v>
      </c>
      <c r="D220" s="66" t="s">
        <v>11</v>
      </c>
      <c r="E220" s="66" t="s">
        <v>162</v>
      </c>
      <c r="F220" s="66" t="s">
        <v>104</v>
      </c>
      <c r="G220" s="66" t="s">
        <v>163</v>
      </c>
      <c r="H220" s="66" t="s">
        <v>13</v>
      </c>
      <c r="I220" s="67" t="s">
        <v>14</v>
      </c>
      <c r="J220" s="67" t="s">
        <v>89</v>
      </c>
      <c r="K220" s="67" t="s">
        <v>90</v>
      </c>
      <c r="L220" s="67" t="s">
        <v>152</v>
      </c>
      <c r="M220" s="68" t="s">
        <v>15</v>
      </c>
      <c r="N220" s="69" t="s">
        <v>164</v>
      </c>
      <c r="O220" s="37" t="s">
        <v>165</v>
      </c>
      <c r="P220" s="38"/>
      <c r="Q220" s="38"/>
      <c r="R220" s="38"/>
      <c r="S220" s="38"/>
      <c r="T220" s="38"/>
      <c r="U220" s="38"/>
      <c r="V220" s="38"/>
      <c r="W220" s="38"/>
      <c r="X220" s="38"/>
      <c r="Y220" s="38"/>
      <c r="Z220" s="38"/>
      <c r="AA220" s="38"/>
      <c r="AB220" s="39"/>
    </row>
    <row r="221" spans="2:28" x14ac:dyDescent="0.25">
      <c r="B221" s="40" t="s">
        <v>166</v>
      </c>
      <c r="C221" s="70"/>
      <c r="D221" s="71" t="s">
        <v>18</v>
      </c>
      <c r="E221" s="72"/>
      <c r="F221" s="72"/>
      <c r="G221" s="73">
        <v>5.5E-2</v>
      </c>
      <c r="H221" s="71" t="s">
        <v>18</v>
      </c>
      <c r="I221" s="71" t="s">
        <v>18</v>
      </c>
      <c r="J221" s="71"/>
      <c r="K221" s="71"/>
      <c r="L221" s="71"/>
      <c r="M221" s="71" t="s">
        <v>18</v>
      </c>
      <c r="N221" s="71" t="s">
        <v>18</v>
      </c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45"/>
    </row>
    <row r="222" spans="2:28" x14ac:dyDescent="0.25">
      <c r="B222" s="46" t="s">
        <v>167</v>
      </c>
      <c r="C222" s="74">
        <v>904</v>
      </c>
      <c r="D222" s="75">
        <v>1525</v>
      </c>
      <c r="E222" s="76"/>
      <c r="F222" s="76">
        <f>SUM(D222:E222)</f>
        <v>1525</v>
      </c>
      <c r="G222" s="76">
        <f>D222*$G$221</f>
        <v>83.875</v>
      </c>
      <c r="H222" s="76">
        <f>F222-G222</f>
        <v>1441.125</v>
      </c>
      <c r="I222" s="50">
        <f t="shared" ref="I222:I230" si="52">IF(H222&lt;=261,0,IF(H222&lt;=331,5%*(H222-261),IF(H222&lt;=431,5%*70+10%*(H222-331),IF(H222&lt;=3241,5%*70+10%*100+17.5%*(H222-431),IF(H222&gt;3241,5%*70+10%*100+17.5%*2810+25%*(H222-3241))))))</f>
        <v>190.27187499999999</v>
      </c>
      <c r="J222" s="77">
        <v>20</v>
      </c>
      <c r="K222" s="77"/>
      <c r="L222" s="77"/>
      <c r="M222" s="76">
        <f>H222-I222-J222-K222-L222</f>
        <v>1230.8531250000001</v>
      </c>
      <c r="N222" s="77">
        <f t="shared" ref="N222:N230" si="53">D222*0.13</f>
        <v>198.25</v>
      </c>
      <c r="O222" s="51">
        <f>D222*13.5%</f>
        <v>205.875</v>
      </c>
      <c r="P222" s="51"/>
      <c r="Q222" s="51"/>
      <c r="R222" s="51"/>
      <c r="S222" s="51"/>
      <c r="T222" s="51"/>
      <c r="U222" s="51"/>
      <c r="V222" s="51"/>
      <c r="W222" s="51"/>
      <c r="X222" s="51"/>
      <c r="Y222" s="51"/>
      <c r="Z222" s="51"/>
      <c r="AA222" s="51"/>
      <c r="AB222" s="52"/>
    </row>
    <row r="223" spans="2:28" x14ac:dyDescent="0.25">
      <c r="B223" s="46" t="s">
        <v>168</v>
      </c>
      <c r="C223" s="74">
        <v>907</v>
      </c>
      <c r="D223" s="75">
        <v>925</v>
      </c>
      <c r="E223" s="76"/>
      <c r="F223" s="76">
        <f t="shared" ref="F223:F230" si="54">SUM(D223:E223)</f>
        <v>925</v>
      </c>
      <c r="G223" s="76">
        <f t="shared" ref="G223:G230" si="55">D223*$G$221</f>
        <v>50.875</v>
      </c>
      <c r="H223" s="76">
        <f t="shared" ref="H223:H230" si="56">F223-G223</f>
        <v>874.125</v>
      </c>
      <c r="I223" s="50">
        <f t="shared" si="52"/>
        <v>91.046875</v>
      </c>
      <c r="J223" s="77">
        <v>20</v>
      </c>
      <c r="K223" s="77"/>
      <c r="L223" s="77"/>
      <c r="M223" s="76">
        <f t="shared" ref="M223:M230" si="57">H223-I223-J223-K223-L223</f>
        <v>763.078125</v>
      </c>
      <c r="N223" s="77">
        <f t="shared" si="53"/>
        <v>120.25</v>
      </c>
      <c r="O223" s="51">
        <f t="shared" ref="O223:O230" si="58">D223*13.5%</f>
        <v>124.87500000000001</v>
      </c>
      <c r="P223" s="51"/>
      <c r="Q223" s="51"/>
      <c r="R223" s="51"/>
      <c r="S223" s="51"/>
      <c r="T223" s="51"/>
      <c r="U223" s="51"/>
      <c r="V223" s="51"/>
      <c r="W223" s="51"/>
      <c r="X223" s="51"/>
      <c r="Y223" s="51"/>
      <c r="Z223" s="51"/>
      <c r="AA223" s="51"/>
      <c r="AB223" s="52"/>
    </row>
    <row r="224" spans="2:28" x14ac:dyDescent="0.25">
      <c r="B224" s="46" t="s">
        <v>169</v>
      </c>
      <c r="C224" s="70">
        <v>1886</v>
      </c>
      <c r="D224" s="75">
        <v>980</v>
      </c>
      <c r="E224" s="76"/>
      <c r="F224" s="76">
        <f t="shared" si="54"/>
        <v>980</v>
      </c>
      <c r="G224" s="76">
        <f t="shared" si="55"/>
        <v>53.9</v>
      </c>
      <c r="H224" s="76">
        <f t="shared" si="56"/>
        <v>926.1</v>
      </c>
      <c r="I224" s="50">
        <f t="shared" si="52"/>
        <v>100.1425</v>
      </c>
      <c r="J224" s="77">
        <v>20</v>
      </c>
      <c r="K224" s="77"/>
      <c r="L224" s="77"/>
      <c r="M224" s="76">
        <f t="shared" si="57"/>
        <v>805.95749999999998</v>
      </c>
      <c r="N224" s="77">
        <f>D224*0.13</f>
        <v>127.4</v>
      </c>
      <c r="O224" s="51">
        <f t="shared" si="58"/>
        <v>132.30000000000001</v>
      </c>
      <c r="P224" s="51"/>
      <c r="Q224" s="51"/>
      <c r="R224" s="51"/>
      <c r="S224" s="51"/>
      <c r="T224" s="51"/>
      <c r="U224" s="51"/>
      <c r="V224" s="51"/>
      <c r="W224" s="51"/>
      <c r="X224" s="51"/>
      <c r="Y224" s="51"/>
      <c r="Z224" s="51"/>
      <c r="AA224" s="51"/>
      <c r="AB224" s="52"/>
    </row>
    <row r="225" spans="2:28" x14ac:dyDescent="0.25">
      <c r="B225" s="53" t="s">
        <v>170</v>
      </c>
      <c r="C225" s="70">
        <v>914</v>
      </c>
      <c r="D225" s="75">
        <v>911.8</v>
      </c>
      <c r="E225" s="78"/>
      <c r="F225" s="76">
        <f t="shared" si="54"/>
        <v>911.8</v>
      </c>
      <c r="G225" s="76">
        <f t="shared" si="55"/>
        <v>50.149000000000001</v>
      </c>
      <c r="H225" s="76">
        <f t="shared" si="56"/>
        <v>861.65099999999995</v>
      </c>
      <c r="I225" s="50">
        <f t="shared" si="52"/>
        <v>88.863924999999981</v>
      </c>
      <c r="J225" s="77">
        <v>20</v>
      </c>
      <c r="K225" s="77"/>
      <c r="L225" s="77"/>
      <c r="M225" s="76">
        <f t="shared" si="57"/>
        <v>752.78707499999996</v>
      </c>
      <c r="N225" s="77">
        <f t="shared" si="53"/>
        <v>118.53399999999999</v>
      </c>
      <c r="O225" s="51">
        <f t="shared" si="58"/>
        <v>123.093</v>
      </c>
      <c r="P225" s="51"/>
      <c r="Q225" s="51"/>
      <c r="R225" s="51"/>
      <c r="S225" s="51"/>
      <c r="T225" s="51"/>
      <c r="U225" s="51"/>
      <c r="V225" s="51"/>
      <c r="W225" s="51"/>
      <c r="X225" s="51"/>
      <c r="Y225" s="51"/>
      <c r="Z225" s="51"/>
      <c r="AA225" s="51"/>
      <c r="AB225" s="55"/>
    </row>
    <row r="226" spans="2:28" x14ac:dyDescent="0.25">
      <c r="B226" s="53" t="s">
        <v>171</v>
      </c>
      <c r="C226" s="70">
        <v>917</v>
      </c>
      <c r="D226" s="75">
        <v>746.8</v>
      </c>
      <c r="E226" s="78"/>
      <c r="F226" s="76">
        <f t="shared" si="54"/>
        <v>746.8</v>
      </c>
      <c r="G226" s="76">
        <f t="shared" si="55"/>
        <v>41.073999999999998</v>
      </c>
      <c r="H226" s="76">
        <f t="shared" si="56"/>
        <v>705.726</v>
      </c>
      <c r="I226" s="50">
        <f t="shared" si="52"/>
        <v>61.57705</v>
      </c>
      <c r="J226" s="77">
        <v>20</v>
      </c>
      <c r="K226" s="77">
        <v>332.5</v>
      </c>
      <c r="L226" s="77"/>
      <c r="M226" s="76">
        <f t="shared" si="57"/>
        <v>291.64895000000001</v>
      </c>
      <c r="N226" s="77">
        <f t="shared" si="53"/>
        <v>97.084000000000003</v>
      </c>
      <c r="O226" s="51">
        <f t="shared" si="58"/>
        <v>100.818</v>
      </c>
      <c r="P226" s="51"/>
      <c r="Q226" s="51"/>
      <c r="R226" s="51"/>
      <c r="S226" s="51"/>
      <c r="T226" s="51"/>
      <c r="U226" s="51"/>
      <c r="V226" s="51"/>
      <c r="W226" s="51"/>
      <c r="X226" s="51"/>
      <c r="Y226" s="51"/>
      <c r="Z226" s="51"/>
      <c r="AA226" s="51"/>
      <c r="AB226" s="55"/>
    </row>
    <row r="227" spans="2:28" x14ac:dyDescent="0.25">
      <c r="B227" s="53" t="s">
        <v>66</v>
      </c>
      <c r="C227" s="70">
        <v>918</v>
      </c>
      <c r="D227" s="79">
        <v>691.8</v>
      </c>
      <c r="E227" s="78"/>
      <c r="F227" s="76">
        <f t="shared" si="54"/>
        <v>691.8</v>
      </c>
      <c r="G227" s="76">
        <f t="shared" si="55"/>
        <v>38.048999999999999</v>
      </c>
      <c r="H227" s="76">
        <f t="shared" si="56"/>
        <v>653.75099999999998</v>
      </c>
      <c r="I227" s="50">
        <f t="shared" si="52"/>
        <v>52.481424999999994</v>
      </c>
      <c r="J227" s="77">
        <v>20</v>
      </c>
      <c r="K227" s="77"/>
      <c r="L227" s="77"/>
      <c r="M227" s="76">
        <f t="shared" si="57"/>
        <v>581.26957500000003</v>
      </c>
      <c r="N227" s="77">
        <f t="shared" si="53"/>
        <v>89.933999999999997</v>
      </c>
      <c r="O227" s="51">
        <f t="shared" si="58"/>
        <v>93.393000000000001</v>
      </c>
      <c r="P227" s="51"/>
      <c r="Q227" s="51"/>
      <c r="R227" s="51"/>
      <c r="S227" s="51"/>
      <c r="T227" s="51"/>
      <c r="U227" s="51"/>
      <c r="V227" s="51"/>
      <c r="W227" s="51"/>
      <c r="X227" s="51"/>
      <c r="Y227" s="51"/>
      <c r="Z227" s="51"/>
      <c r="AA227" s="51"/>
      <c r="AB227" s="57"/>
    </row>
    <row r="228" spans="2:28" x14ac:dyDescent="0.25">
      <c r="B228" s="53" t="s">
        <v>172</v>
      </c>
      <c r="C228" s="70"/>
      <c r="D228" s="79">
        <v>600</v>
      </c>
      <c r="E228" s="80"/>
      <c r="F228" s="76">
        <f t="shared" si="54"/>
        <v>600</v>
      </c>
      <c r="G228" s="76">
        <f t="shared" si="55"/>
        <v>33</v>
      </c>
      <c r="H228" s="76">
        <f t="shared" si="56"/>
        <v>567</v>
      </c>
      <c r="I228" s="50">
        <f t="shared" si="52"/>
        <v>37.299999999999997</v>
      </c>
      <c r="J228" s="77">
        <v>20</v>
      </c>
      <c r="K228" s="77"/>
      <c r="L228" s="77"/>
      <c r="M228" s="76">
        <f t="shared" si="57"/>
        <v>509.70000000000005</v>
      </c>
      <c r="N228" s="77">
        <f t="shared" si="53"/>
        <v>78</v>
      </c>
      <c r="O228" s="51">
        <f t="shared" si="58"/>
        <v>81</v>
      </c>
      <c r="P228" s="51"/>
      <c r="Q228" s="51"/>
      <c r="R228" s="51"/>
      <c r="S228" s="51"/>
      <c r="T228" s="51"/>
      <c r="U228" s="51"/>
      <c r="V228" s="51"/>
      <c r="W228" s="51"/>
      <c r="X228" s="51"/>
      <c r="Y228" s="51"/>
      <c r="Z228" s="51"/>
      <c r="AA228" s="51"/>
      <c r="AB228" s="57"/>
    </row>
    <row r="229" spans="2:28" x14ac:dyDescent="0.25">
      <c r="B229" s="53" t="s">
        <v>173</v>
      </c>
      <c r="C229" s="70">
        <v>922</v>
      </c>
      <c r="D229" s="79">
        <v>755</v>
      </c>
      <c r="E229" s="80"/>
      <c r="F229" s="76">
        <f t="shared" si="54"/>
        <v>755</v>
      </c>
      <c r="G229" s="76">
        <f t="shared" si="55"/>
        <v>41.524999999999999</v>
      </c>
      <c r="H229" s="76">
        <f t="shared" si="56"/>
        <v>713.47500000000002</v>
      </c>
      <c r="I229" s="50">
        <f t="shared" si="52"/>
        <v>62.933125000000004</v>
      </c>
      <c r="J229" s="77">
        <v>20</v>
      </c>
      <c r="K229" s="77"/>
      <c r="L229" s="77"/>
      <c r="M229" s="76">
        <f t="shared" si="57"/>
        <v>630.541875</v>
      </c>
      <c r="N229" s="77">
        <f t="shared" si="53"/>
        <v>98.15</v>
      </c>
      <c r="O229" s="51">
        <f t="shared" si="58"/>
        <v>101.92500000000001</v>
      </c>
      <c r="P229" s="51"/>
      <c r="Q229" s="51"/>
      <c r="R229" s="51"/>
      <c r="S229" s="51"/>
      <c r="T229" s="51"/>
      <c r="U229" s="51"/>
      <c r="V229" s="51"/>
      <c r="W229" s="51"/>
      <c r="X229" s="51"/>
      <c r="Y229" s="51"/>
      <c r="Z229" s="51"/>
      <c r="AA229" s="51"/>
      <c r="AB229" s="57"/>
    </row>
    <row r="230" spans="2:28" x14ac:dyDescent="0.25">
      <c r="B230" s="53" t="s">
        <v>67</v>
      </c>
      <c r="C230" s="70">
        <v>926</v>
      </c>
      <c r="D230" s="79">
        <v>651.79999999999995</v>
      </c>
      <c r="E230" s="80"/>
      <c r="F230" s="76">
        <f t="shared" si="54"/>
        <v>651.79999999999995</v>
      </c>
      <c r="G230" s="76">
        <f t="shared" si="55"/>
        <v>35.848999999999997</v>
      </c>
      <c r="H230" s="76">
        <f t="shared" si="56"/>
        <v>615.95099999999991</v>
      </c>
      <c r="I230" s="50">
        <f t="shared" si="52"/>
        <v>45.866424999999985</v>
      </c>
      <c r="J230" s="77">
        <v>20</v>
      </c>
      <c r="K230" s="77"/>
      <c r="L230" s="77"/>
      <c r="M230" s="76">
        <f t="shared" si="57"/>
        <v>550.08457499999997</v>
      </c>
      <c r="N230" s="77">
        <f t="shared" si="53"/>
        <v>84.733999999999995</v>
      </c>
      <c r="O230" s="51">
        <f t="shared" si="58"/>
        <v>87.992999999999995</v>
      </c>
      <c r="P230" s="51"/>
      <c r="Q230" s="51"/>
      <c r="R230" s="51"/>
      <c r="S230" s="51"/>
      <c r="T230" s="51"/>
      <c r="U230" s="51"/>
      <c r="V230" s="51"/>
      <c r="W230" s="51"/>
      <c r="X230" s="51"/>
      <c r="Y230" s="51"/>
      <c r="Z230" s="51"/>
      <c r="AA230" s="51"/>
      <c r="AB230" s="57"/>
    </row>
    <row r="231" spans="2:28" ht="15.75" thickBot="1" x14ac:dyDescent="0.3">
      <c r="B231" s="29"/>
      <c r="C231" s="80"/>
      <c r="D231" s="81">
        <f>SUM(D222:D230)</f>
        <v>7787.2000000000007</v>
      </c>
      <c r="E231" s="81">
        <f t="shared" ref="E231:O231" si="59">SUM(E222:E230)</f>
        <v>0</v>
      </c>
      <c r="F231" s="81">
        <f t="shared" si="59"/>
        <v>7787.2000000000007</v>
      </c>
      <c r="G231" s="81">
        <f t="shared" si="59"/>
        <v>428.29599999999994</v>
      </c>
      <c r="H231" s="81">
        <f t="shared" si="59"/>
        <v>7358.9040000000005</v>
      </c>
      <c r="I231" s="81">
        <f t="shared" si="59"/>
        <v>730.4831999999999</v>
      </c>
      <c r="J231" s="81">
        <f>SUM(J222:J230)</f>
        <v>180</v>
      </c>
      <c r="K231" s="81">
        <f>SUM(K222:K230)</f>
        <v>332.5</v>
      </c>
      <c r="L231" s="81">
        <f>SUM(L222:L230)</f>
        <v>0</v>
      </c>
      <c r="M231" s="81">
        <f t="shared" si="59"/>
        <v>6115.9207999999999</v>
      </c>
      <c r="N231" s="81">
        <f t="shared" si="59"/>
        <v>1012.336</v>
      </c>
      <c r="O231" s="58">
        <f t="shared" si="59"/>
        <v>1051.2719999999999</v>
      </c>
      <c r="P231" s="59"/>
      <c r="Q231" s="59"/>
      <c r="R231" s="59"/>
      <c r="S231" s="59"/>
      <c r="T231" s="59"/>
      <c r="U231" s="59"/>
      <c r="V231" s="59"/>
      <c r="W231" s="59"/>
      <c r="X231" s="59"/>
      <c r="Y231" s="59"/>
      <c r="Z231" s="59"/>
      <c r="AA231" s="59"/>
      <c r="AB231" s="60"/>
    </row>
    <row r="232" spans="2:28" ht="15.75" thickTop="1" x14ac:dyDescent="0.25">
      <c r="B232" s="29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57"/>
      <c r="P232" s="57"/>
      <c r="Q232" s="57"/>
      <c r="R232" s="57"/>
      <c r="S232" s="57"/>
      <c r="T232" s="57"/>
      <c r="U232" s="57"/>
      <c r="V232" s="57"/>
      <c r="W232" s="57"/>
      <c r="X232" s="57"/>
      <c r="Y232" s="57"/>
      <c r="Z232" s="57"/>
      <c r="AA232" s="57"/>
      <c r="AB232" s="57"/>
    </row>
    <row r="233" spans="2:28" x14ac:dyDescent="0.25">
      <c r="B233" s="29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</row>
    <row r="234" spans="2:28" ht="15.75" thickBot="1" x14ac:dyDescent="0.3">
      <c r="B234" s="29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</row>
    <row r="235" spans="2:28" ht="52.5" thickBot="1" x14ac:dyDescent="0.3">
      <c r="B235" s="33" t="s">
        <v>9</v>
      </c>
      <c r="C235" s="33" t="s">
        <v>10</v>
      </c>
      <c r="D235" s="34" t="s">
        <v>11</v>
      </c>
      <c r="E235" s="34" t="s">
        <v>162</v>
      </c>
      <c r="F235" s="34" t="s">
        <v>104</v>
      </c>
      <c r="G235" s="34" t="s">
        <v>163</v>
      </c>
      <c r="H235" s="34" t="s">
        <v>13</v>
      </c>
      <c r="I235" s="35" t="s">
        <v>14</v>
      </c>
      <c r="J235" s="35" t="s">
        <v>89</v>
      </c>
      <c r="K235" s="35" t="s">
        <v>90</v>
      </c>
      <c r="L235" s="35" t="s">
        <v>152</v>
      </c>
      <c r="M235" s="36" t="s">
        <v>15</v>
      </c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</row>
    <row r="236" spans="2:28" x14ac:dyDescent="0.25">
      <c r="B236" s="30" t="s">
        <v>174</v>
      </c>
      <c r="C236" s="41"/>
      <c r="D236" s="42" t="s">
        <v>18</v>
      </c>
      <c r="E236" s="43"/>
      <c r="F236" s="42" t="s">
        <v>18</v>
      </c>
      <c r="G236" s="44"/>
      <c r="H236" s="42" t="s">
        <v>18</v>
      </c>
      <c r="I236" s="42" t="s">
        <v>18</v>
      </c>
      <c r="J236" s="42" t="s">
        <v>18</v>
      </c>
      <c r="K236" s="42" t="s">
        <v>18</v>
      </c>
      <c r="L236" s="42"/>
      <c r="M236" s="42" t="s">
        <v>18</v>
      </c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</row>
    <row r="237" spans="2:28" x14ac:dyDescent="0.25">
      <c r="B237" s="31" t="s">
        <v>175</v>
      </c>
      <c r="C237" s="47">
        <v>904</v>
      </c>
      <c r="D237" s="48">
        <v>350</v>
      </c>
      <c r="E237" s="49"/>
      <c r="F237" s="49">
        <f>SUM(D237:E237)</f>
        <v>350</v>
      </c>
      <c r="G237" s="49"/>
      <c r="H237" s="49">
        <f>F237-G237</f>
        <v>350</v>
      </c>
      <c r="I237" s="50">
        <f t="shared" ref="I237:I264" si="60">IF(H237&lt;=261,0,IF(H237&lt;=331,5%*(H237-261),IF(H237&lt;=431,5%*70+10%*(H237-331),IF(H237&lt;=3241,5%*70+10%*100+17.5%*(H237-431),IF(H237&gt;3241,5%*70+10%*100+17.5%*2810+25%*(H237-3241))))))</f>
        <v>5.4</v>
      </c>
      <c r="J237" s="50">
        <v>20</v>
      </c>
      <c r="K237" s="50"/>
      <c r="L237" s="50"/>
      <c r="M237" s="49">
        <f>H237-I237-J237-K237-L237</f>
        <v>324.60000000000002</v>
      </c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</row>
    <row r="238" spans="2:28" x14ac:dyDescent="0.25">
      <c r="B238" s="31" t="s">
        <v>176</v>
      </c>
      <c r="C238" s="47">
        <v>904</v>
      </c>
      <c r="D238" s="48">
        <v>350</v>
      </c>
      <c r="E238" s="49"/>
      <c r="F238" s="49">
        <f t="shared" ref="F238:F244" si="61">SUM(D238:E238)</f>
        <v>350</v>
      </c>
      <c r="G238" s="49"/>
      <c r="H238" s="49">
        <f t="shared" ref="H238:H264" si="62">F238-G238</f>
        <v>350</v>
      </c>
      <c r="I238" s="50">
        <f t="shared" si="60"/>
        <v>5.4</v>
      </c>
      <c r="J238" s="50">
        <v>20</v>
      </c>
      <c r="K238" s="50"/>
      <c r="L238" s="50"/>
      <c r="M238" s="49">
        <f t="shared" ref="M238:M264" si="63">H238-I238-J238-K238-L238</f>
        <v>324.60000000000002</v>
      </c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</row>
    <row r="239" spans="2:28" x14ac:dyDescent="0.25">
      <c r="B239" s="31" t="s">
        <v>69</v>
      </c>
      <c r="C239" s="41">
        <v>904</v>
      </c>
      <c r="D239" s="48">
        <v>400</v>
      </c>
      <c r="E239" s="49"/>
      <c r="F239" s="49">
        <f t="shared" si="61"/>
        <v>400</v>
      </c>
      <c r="G239" s="49"/>
      <c r="H239" s="49">
        <f t="shared" si="62"/>
        <v>400</v>
      </c>
      <c r="I239" s="50">
        <f t="shared" si="60"/>
        <v>10.4</v>
      </c>
      <c r="J239" s="50">
        <v>20</v>
      </c>
      <c r="K239" s="50"/>
      <c r="L239" s="50"/>
      <c r="M239" s="49">
        <f t="shared" si="63"/>
        <v>369.6</v>
      </c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</row>
    <row r="240" spans="2:28" x14ac:dyDescent="0.25">
      <c r="B240" s="29" t="s">
        <v>83</v>
      </c>
      <c r="C240" s="41">
        <v>913</v>
      </c>
      <c r="D240" s="48">
        <v>330</v>
      </c>
      <c r="E240" s="54"/>
      <c r="F240" s="49">
        <f t="shared" si="61"/>
        <v>330</v>
      </c>
      <c r="G240" s="49"/>
      <c r="H240" s="49">
        <f t="shared" si="62"/>
        <v>330</v>
      </c>
      <c r="I240" s="50">
        <f t="shared" si="60"/>
        <v>3.45</v>
      </c>
      <c r="J240" s="50">
        <v>20</v>
      </c>
      <c r="K240" s="50"/>
      <c r="L240" s="50"/>
      <c r="M240" s="49">
        <f t="shared" si="63"/>
        <v>306.55</v>
      </c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</row>
    <row r="241" spans="2:28" x14ac:dyDescent="0.25">
      <c r="B241" s="29" t="s">
        <v>68</v>
      </c>
      <c r="C241" s="41">
        <v>904</v>
      </c>
      <c r="D241" s="48">
        <v>400</v>
      </c>
      <c r="E241" s="54"/>
      <c r="F241" s="49">
        <f t="shared" si="61"/>
        <v>400</v>
      </c>
      <c r="G241" s="49"/>
      <c r="H241" s="49">
        <f t="shared" si="62"/>
        <v>400</v>
      </c>
      <c r="I241" s="50">
        <f t="shared" si="60"/>
        <v>10.4</v>
      </c>
      <c r="J241" s="50">
        <v>20</v>
      </c>
      <c r="K241" s="50"/>
      <c r="L241" s="50"/>
      <c r="M241" s="49">
        <f t="shared" si="63"/>
        <v>369.6</v>
      </c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</row>
    <row r="242" spans="2:28" x14ac:dyDescent="0.25">
      <c r="B242" s="29" t="s">
        <v>177</v>
      </c>
      <c r="C242" s="41">
        <v>915</v>
      </c>
      <c r="D242" s="48">
        <v>280</v>
      </c>
      <c r="E242" s="54"/>
      <c r="F242" s="49">
        <f t="shared" si="61"/>
        <v>280</v>
      </c>
      <c r="G242" s="49"/>
      <c r="H242" s="49">
        <f t="shared" si="62"/>
        <v>280</v>
      </c>
      <c r="I242" s="50">
        <f t="shared" si="60"/>
        <v>0.95000000000000007</v>
      </c>
      <c r="J242" s="50">
        <v>20</v>
      </c>
      <c r="K242" s="50"/>
      <c r="L242" s="50"/>
      <c r="M242" s="49">
        <f t="shared" si="63"/>
        <v>259.05</v>
      </c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</row>
    <row r="243" spans="2:28" x14ac:dyDescent="0.25">
      <c r="B243" s="29" t="s">
        <v>71</v>
      </c>
      <c r="C243" s="41">
        <v>930</v>
      </c>
      <c r="D243" s="56">
        <v>300</v>
      </c>
      <c r="E243" s="29"/>
      <c r="F243" s="49">
        <f t="shared" si="61"/>
        <v>300</v>
      </c>
      <c r="G243" s="49"/>
      <c r="H243" s="49">
        <f t="shared" si="62"/>
        <v>300</v>
      </c>
      <c r="I243" s="50">
        <f t="shared" si="60"/>
        <v>1.9500000000000002</v>
      </c>
      <c r="J243" s="50">
        <v>20</v>
      </c>
      <c r="K243" s="50"/>
      <c r="L243" s="50"/>
      <c r="M243" s="49">
        <f t="shared" si="63"/>
        <v>278.05</v>
      </c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</row>
    <row r="244" spans="2:28" x14ac:dyDescent="0.25">
      <c r="B244" s="29" t="s">
        <v>72</v>
      </c>
      <c r="C244" s="41">
        <v>931</v>
      </c>
      <c r="D244" s="56">
        <v>530</v>
      </c>
      <c r="E244" s="29"/>
      <c r="F244" s="49">
        <f t="shared" si="61"/>
        <v>530</v>
      </c>
      <c r="G244" s="49"/>
      <c r="H244" s="49">
        <f t="shared" si="62"/>
        <v>530</v>
      </c>
      <c r="I244" s="50">
        <f t="shared" si="60"/>
        <v>30.824999999999999</v>
      </c>
      <c r="J244" s="50">
        <v>20</v>
      </c>
      <c r="K244" s="50"/>
      <c r="L244" s="50"/>
      <c r="M244" s="49">
        <f t="shared" si="63"/>
        <v>479.17500000000001</v>
      </c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</row>
    <row r="245" spans="2:28" x14ac:dyDescent="0.25">
      <c r="B245" s="29" t="s">
        <v>73</v>
      </c>
      <c r="C245" s="29">
        <v>932</v>
      </c>
      <c r="D245" s="56">
        <v>450</v>
      </c>
      <c r="E245" s="56"/>
      <c r="F245" s="49">
        <f t="shared" ref="F245:F264" si="64">SUM(D245:E245)</f>
        <v>450</v>
      </c>
      <c r="G245" s="49"/>
      <c r="H245" s="49">
        <f t="shared" si="62"/>
        <v>450</v>
      </c>
      <c r="I245" s="50">
        <f t="shared" si="60"/>
        <v>16.824999999999999</v>
      </c>
      <c r="J245" s="50">
        <v>20</v>
      </c>
      <c r="K245" s="50">
        <v>105</v>
      </c>
      <c r="L245" s="50"/>
      <c r="M245" s="49">
        <f t="shared" si="63"/>
        <v>308.17500000000001</v>
      </c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</row>
    <row r="246" spans="2:28" x14ac:dyDescent="0.25">
      <c r="B246" s="29" t="s">
        <v>74</v>
      </c>
      <c r="C246" s="29">
        <v>945</v>
      </c>
      <c r="D246" s="56">
        <v>470</v>
      </c>
      <c r="E246" s="56"/>
      <c r="F246" s="49">
        <f t="shared" si="64"/>
        <v>470</v>
      </c>
      <c r="G246" s="49"/>
      <c r="H246" s="49">
        <f t="shared" si="62"/>
        <v>470</v>
      </c>
      <c r="I246" s="50">
        <f t="shared" si="60"/>
        <v>20.324999999999999</v>
      </c>
      <c r="J246" s="50">
        <v>20</v>
      </c>
      <c r="K246" s="50">
        <v>210</v>
      </c>
      <c r="L246" s="50"/>
      <c r="M246" s="49">
        <f t="shared" si="63"/>
        <v>219.67500000000001</v>
      </c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</row>
    <row r="247" spans="2:28" x14ac:dyDescent="0.25">
      <c r="B247" s="29" t="s">
        <v>180</v>
      </c>
      <c r="C247" s="29">
        <v>911</v>
      </c>
      <c r="D247" s="56">
        <v>500</v>
      </c>
      <c r="E247" s="29"/>
      <c r="F247" s="49">
        <f t="shared" si="64"/>
        <v>500</v>
      </c>
      <c r="G247" s="49"/>
      <c r="H247" s="49">
        <f t="shared" si="62"/>
        <v>500</v>
      </c>
      <c r="I247" s="50">
        <f t="shared" si="60"/>
        <v>25.574999999999999</v>
      </c>
      <c r="J247" s="50">
        <v>20</v>
      </c>
      <c r="K247" s="50">
        <v>105</v>
      </c>
      <c r="L247" s="50"/>
      <c r="M247" s="49">
        <f t="shared" si="63"/>
        <v>349.42500000000001</v>
      </c>
      <c r="N247" s="29"/>
      <c r="O247" s="29"/>
      <c r="P247" s="29"/>
      <c r="Q247" s="29"/>
      <c r="R247" s="29"/>
      <c r="S247" s="29"/>
      <c r="T247" s="29"/>
      <c r="U247" s="29"/>
      <c r="V247" s="29"/>
      <c r="W247" s="29"/>
      <c r="X247" s="29"/>
      <c r="Y247" s="29"/>
      <c r="Z247" s="29"/>
      <c r="AA247" s="29"/>
      <c r="AB247" s="29"/>
    </row>
    <row r="248" spans="2:28" x14ac:dyDescent="0.25">
      <c r="B248" s="29" t="s">
        <v>75</v>
      </c>
      <c r="C248" s="29">
        <v>929</v>
      </c>
      <c r="D248" s="56">
        <v>240</v>
      </c>
      <c r="E248" s="29"/>
      <c r="F248" s="49">
        <f t="shared" si="64"/>
        <v>240</v>
      </c>
      <c r="G248" s="49"/>
      <c r="H248" s="49">
        <f t="shared" si="62"/>
        <v>240</v>
      </c>
      <c r="I248" s="50">
        <f t="shared" si="60"/>
        <v>0</v>
      </c>
      <c r="J248" s="50">
        <v>20</v>
      </c>
      <c r="K248" s="50">
        <v>73.5</v>
      </c>
      <c r="L248" s="50"/>
      <c r="M248" s="49">
        <f t="shared" si="63"/>
        <v>146.5</v>
      </c>
      <c r="N248" s="29"/>
      <c r="O248" s="29"/>
      <c r="P248" s="29"/>
      <c r="Q248" s="29"/>
      <c r="R248" s="29"/>
      <c r="S248" s="29"/>
      <c r="T248" s="29"/>
      <c r="U248" s="29"/>
      <c r="V248" s="29"/>
      <c r="W248" s="29"/>
      <c r="X248" s="29"/>
      <c r="Y248" s="29"/>
      <c r="Z248" s="29"/>
      <c r="AA248" s="29"/>
      <c r="AB248" s="29"/>
    </row>
    <row r="249" spans="2:28" x14ac:dyDescent="0.25">
      <c r="B249" s="29" t="s">
        <v>76</v>
      </c>
      <c r="C249" s="29">
        <v>936</v>
      </c>
      <c r="D249" s="56">
        <v>220</v>
      </c>
      <c r="E249" s="29"/>
      <c r="F249" s="49">
        <f t="shared" si="64"/>
        <v>220</v>
      </c>
      <c r="G249" s="49"/>
      <c r="H249" s="49">
        <f t="shared" si="62"/>
        <v>220</v>
      </c>
      <c r="I249" s="50">
        <f t="shared" si="60"/>
        <v>0</v>
      </c>
      <c r="J249" s="50">
        <v>20</v>
      </c>
      <c r="K249" s="50"/>
      <c r="L249" s="50"/>
      <c r="M249" s="49">
        <f t="shared" si="63"/>
        <v>200</v>
      </c>
      <c r="N249" s="29"/>
      <c r="O249" s="29"/>
      <c r="P249" s="29"/>
      <c r="Q249" s="29"/>
      <c r="R249" s="29"/>
      <c r="S249" s="29"/>
      <c r="T249" s="29"/>
      <c r="U249" s="29"/>
      <c r="V249" s="29"/>
      <c r="W249" s="29"/>
      <c r="X249" s="29"/>
      <c r="Y249" s="29"/>
      <c r="Z249" s="29"/>
      <c r="AA249" s="29"/>
      <c r="AB249" s="29"/>
    </row>
    <row r="250" spans="2:28" x14ac:dyDescent="0.25">
      <c r="B250" s="29" t="s">
        <v>77</v>
      </c>
      <c r="C250" s="29">
        <v>1305</v>
      </c>
      <c r="D250" s="56">
        <v>425</v>
      </c>
      <c r="E250" s="29"/>
      <c r="F250" s="49">
        <f t="shared" si="64"/>
        <v>425</v>
      </c>
      <c r="G250" s="49"/>
      <c r="H250" s="49">
        <f t="shared" si="62"/>
        <v>425</v>
      </c>
      <c r="I250" s="50">
        <f t="shared" si="60"/>
        <v>12.9</v>
      </c>
      <c r="J250" s="50">
        <v>20</v>
      </c>
      <c r="K250" s="50">
        <v>105</v>
      </c>
      <c r="L250" s="50"/>
      <c r="M250" s="49">
        <f t="shared" si="63"/>
        <v>287.10000000000002</v>
      </c>
      <c r="N250" s="29"/>
      <c r="O250" s="29"/>
      <c r="P250" s="29"/>
      <c r="Q250" s="29"/>
      <c r="R250" s="29"/>
      <c r="S250" s="29"/>
      <c r="T250" s="29"/>
      <c r="U250" s="29"/>
      <c r="V250" s="29"/>
      <c r="W250" s="29"/>
      <c r="X250" s="29"/>
      <c r="Y250" s="29"/>
      <c r="Z250" s="29"/>
      <c r="AA250" s="29"/>
      <c r="AB250" s="29"/>
    </row>
    <row r="251" spans="2:28" x14ac:dyDescent="0.25">
      <c r="B251" s="29" t="s">
        <v>182</v>
      </c>
      <c r="C251" s="29"/>
      <c r="D251" s="56">
        <v>300</v>
      </c>
      <c r="E251" s="29"/>
      <c r="F251" s="49">
        <f t="shared" si="64"/>
        <v>300</v>
      </c>
      <c r="G251" s="49"/>
      <c r="H251" s="49">
        <f t="shared" si="62"/>
        <v>300</v>
      </c>
      <c r="I251" s="50">
        <f t="shared" si="60"/>
        <v>1.9500000000000002</v>
      </c>
      <c r="J251" s="50">
        <v>20</v>
      </c>
      <c r="K251" s="50"/>
      <c r="L251" s="50">
        <v>50</v>
      </c>
      <c r="M251" s="49">
        <f t="shared" si="63"/>
        <v>228.05</v>
      </c>
      <c r="N251" s="29"/>
      <c r="O251" s="29"/>
      <c r="P251" s="29"/>
      <c r="Q251" s="29"/>
      <c r="R251" s="29"/>
      <c r="S251" s="29"/>
      <c r="T251" s="29"/>
      <c r="U251" s="29"/>
      <c r="V251" s="29"/>
      <c r="W251" s="29"/>
      <c r="X251" s="29"/>
      <c r="Y251" s="29"/>
      <c r="Z251" s="29"/>
      <c r="AA251" s="29"/>
      <c r="AB251" s="29"/>
    </row>
    <row r="252" spans="2:28" x14ac:dyDescent="0.25">
      <c r="B252" s="29" t="s">
        <v>78</v>
      </c>
      <c r="C252" s="29"/>
      <c r="D252" s="56">
        <v>250</v>
      </c>
      <c r="E252" s="29"/>
      <c r="F252" s="49">
        <f t="shared" si="64"/>
        <v>250</v>
      </c>
      <c r="G252" s="49"/>
      <c r="H252" s="49">
        <f t="shared" si="62"/>
        <v>250</v>
      </c>
      <c r="I252" s="50">
        <f t="shared" si="60"/>
        <v>0</v>
      </c>
      <c r="J252" s="50">
        <v>20</v>
      </c>
      <c r="K252" s="50"/>
      <c r="L252" s="50"/>
      <c r="M252" s="49">
        <f t="shared" si="63"/>
        <v>230</v>
      </c>
      <c r="N252" s="29"/>
      <c r="O252" s="29"/>
      <c r="P252" s="29"/>
      <c r="Q252" s="29"/>
      <c r="R252" s="29"/>
      <c r="S252" s="29"/>
      <c r="T252" s="29"/>
      <c r="U252" s="29"/>
      <c r="V252" s="29"/>
      <c r="W252" s="29"/>
      <c r="X252" s="29"/>
      <c r="Y252" s="29"/>
      <c r="Z252" s="29"/>
      <c r="AA252" s="29"/>
      <c r="AB252" s="29"/>
    </row>
    <row r="253" spans="2:28" x14ac:dyDescent="0.25">
      <c r="B253" s="29" t="s">
        <v>183</v>
      </c>
      <c r="C253" s="29"/>
      <c r="D253" s="56">
        <v>320</v>
      </c>
      <c r="E253" s="29"/>
      <c r="F253" s="49">
        <f t="shared" si="64"/>
        <v>320</v>
      </c>
      <c r="G253" s="49"/>
      <c r="H253" s="49">
        <f t="shared" si="62"/>
        <v>320</v>
      </c>
      <c r="I253" s="50">
        <f t="shared" si="60"/>
        <v>2.95</v>
      </c>
      <c r="J253" s="50">
        <v>20</v>
      </c>
      <c r="K253" s="50"/>
      <c r="L253" s="50"/>
      <c r="M253" s="49">
        <f t="shared" si="63"/>
        <v>297.05</v>
      </c>
      <c r="N253" s="29"/>
      <c r="O253" s="29"/>
      <c r="P253" s="29"/>
      <c r="Q253" s="29"/>
      <c r="R253" s="29"/>
      <c r="S253" s="29"/>
      <c r="T253" s="29"/>
      <c r="U253" s="29"/>
      <c r="V253" s="29"/>
      <c r="W253" s="29"/>
      <c r="X253" s="29"/>
      <c r="Y253" s="29"/>
      <c r="Z253" s="29"/>
      <c r="AA253" s="29"/>
      <c r="AB253" s="29"/>
    </row>
    <row r="254" spans="2:28" x14ac:dyDescent="0.25">
      <c r="B254" s="29" t="s">
        <v>184</v>
      </c>
      <c r="C254" s="29"/>
      <c r="D254" s="56">
        <v>300</v>
      </c>
      <c r="E254" s="29"/>
      <c r="F254" s="49">
        <f t="shared" si="64"/>
        <v>300</v>
      </c>
      <c r="G254" s="49"/>
      <c r="H254" s="49">
        <f t="shared" si="62"/>
        <v>300</v>
      </c>
      <c r="I254" s="50">
        <f t="shared" si="60"/>
        <v>1.9500000000000002</v>
      </c>
      <c r="J254" s="50">
        <v>20</v>
      </c>
      <c r="K254" s="50"/>
      <c r="L254" s="50">
        <v>25</v>
      </c>
      <c r="M254" s="49">
        <f t="shared" si="63"/>
        <v>253.05</v>
      </c>
      <c r="N254" s="29"/>
      <c r="O254" s="29"/>
      <c r="P254" s="29"/>
      <c r="Q254" s="29"/>
      <c r="R254" s="29"/>
      <c r="S254" s="29"/>
      <c r="T254" s="29"/>
      <c r="U254" s="29"/>
      <c r="V254" s="29"/>
      <c r="W254" s="29"/>
      <c r="X254" s="29"/>
      <c r="Y254" s="29"/>
      <c r="Z254" s="29"/>
      <c r="AA254" s="29"/>
      <c r="AB254" s="29"/>
    </row>
    <row r="255" spans="2:28" x14ac:dyDescent="0.25">
      <c r="B255" s="29" t="s">
        <v>185</v>
      </c>
      <c r="C255" s="29">
        <v>1988</v>
      </c>
      <c r="D255" s="56">
        <v>250</v>
      </c>
      <c r="E255" s="29"/>
      <c r="F255" s="49">
        <f t="shared" si="64"/>
        <v>250</v>
      </c>
      <c r="G255" s="49"/>
      <c r="H255" s="49">
        <f t="shared" si="62"/>
        <v>250</v>
      </c>
      <c r="I255" s="50">
        <f t="shared" si="60"/>
        <v>0</v>
      </c>
      <c r="J255" s="50">
        <v>20</v>
      </c>
      <c r="K255" s="50"/>
      <c r="L255" s="50"/>
      <c r="M255" s="49">
        <f t="shared" si="63"/>
        <v>230</v>
      </c>
      <c r="N255" s="29"/>
      <c r="O255" s="29"/>
      <c r="P255" s="29"/>
      <c r="Q255" s="29"/>
      <c r="R255" s="29"/>
      <c r="S255" s="29"/>
      <c r="T255" s="29"/>
      <c r="U255" s="29"/>
      <c r="V255" s="29"/>
      <c r="W255" s="29"/>
      <c r="X255" s="29"/>
      <c r="Y255" s="29"/>
      <c r="Z255" s="29"/>
      <c r="AA255" s="29"/>
      <c r="AB255" s="29"/>
    </row>
    <row r="256" spans="2:28" x14ac:dyDescent="0.25">
      <c r="B256" s="29" t="s">
        <v>79</v>
      </c>
      <c r="C256" s="29">
        <v>483</v>
      </c>
      <c r="D256" s="48">
        <v>350</v>
      </c>
      <c r="E256" s="29"/>
      <c r="F256" s="49">
        <f t="shared" si="64"/>
        <v>350</v>
      </c>
      <c r="G256" s="49"/>
      <c r="H256" s="49">
        <f t="shared" si="62"/>
        <v>350</v>
      </c>
      <c r="I256" s="50">
        <f t="shared" si="60"/>
        <v>5.4</v>
      </c>
      <c r="J256" s="50">
        <v>20</v>
      </c>
      <c r="K256" s="50"/>
      <c r="L256" s="50">
        <v>25</v>
      </c>
      <c r="M256" s="49">
        <f t="shared" si="63"/>
        <v>299.60000000000002</v>
      </c>
      <c r="N256" s="29"/>
      <c r="O256" s="29"/>
      <c r="P256" s="29"/>
      <c r="Q256" s="29"/>
      <c r="R256" s="29"/>
      <c r="S256" s="29"/>
      <c r="T256" s="29"/>
      <c r="U256" s="29"/>
      <c r="V256" s="29"/>
      <c r="W256" s="29"/>
      <c r="X256" s="29"/>
      <c r="Y256" s="29"/>
      <c r="Z256" s="29"/>
      <c r="AA256" s="29"/>
      <c r="AB256" s="29"/>
    </row>
    <row r="257" spans="2:28" x14ac:dyDescent="0.25">
      <c r="B257" s="29" t="s">
        <v>186</v>
      </c>
      <c r="C257" s="29">
        <v>2005</v>
      </c>
      <c r="D257" s="56">
        <v>200</v>
      </c>
      <c r="E257" s="29"/>
      <c r="F257" s="49">
        <f t="shared" si="64"/>
        <v>200</v>
      </c>
      <c r="G257" s="49"/>
      <c r="H257" s="49">
        <f t="shared" si="62"/>
        <v>200</v>
      </c>
      <c r="I257" s="50">
        <f t="shared" si="60"/>
        <v>0</v>
      </c>
      <c r="J257" s="50">
        <v>20</v>
      </c>
      <c r="K257" s="50"/>
      <c r="L257" s="50">
        <v>8</v>
      </c>
      <c r="M257" s="49">
        <f t="shared" si="63"/>
        <v>172</v>
      </c>
      <c r="N257" s="29"/>
      <c r="O257" s="29"/>
      <c r="P257" s="29"/>
      <c r="Q257" s="29"/>
      <c r="R257" s="29"/>
      <c r="S257" s="29"/>
      <c r="T257" s="29"/>
      <c r="U257" s="29"/>
      <c r="V257" s="29"/>
      <c r="W257" s="29"/>
      <c r="X257" s="29"/>
      <c r="Y257" s="29"/>
      <c r="Z257" s="29"/>
      <c r="AA257" s="29"/>
      <c r="AB257" s="29"/>
    </row>
    <row r="258" spans="2:28" x14ac:dyDescent="0.25">
      <c r="B258" s="29" t="s">
        <v>187</v>
      </c>
      <c r="C258" s="29">
        <v>2106</v>
      </c>
      <c r="D258" s="56">
        <v>200</v>
      </c>
      <c r="E258" s="29"/>
      <c r="F258" s="49">
        <f t="shared" si="64"/>
        <v>200</v>
      </c>
      <c r="G258" s="49"/>
      <c r="H258" s="49">
        <f t="shared" si="62"/>
        <v>200</v>
      </c>
      <c r="I258" s="50">
        <f t="shared" si="60"/>
        <v>0</v>
      </c>
      <c r="J258" s="50">
        <v>20</v>
      </c>
      <c r="K258" s="50"/>
      <c r="L258" s="50">
        <v>24</v>
      </c>
      <c r="M258" s="49">
        <f t="shared" si="63"/>
        <v>156</v>
      </c>
      <c r="N258" s="29"/>
      <c r="O258" s="29"/>
      <c r="P258" s="29"/>
      <c r="Q258" s="29"/>
      <c r="R258" s="29"/>
      <c r="S258" s="29"/>
      <c r="T258" s="29"/>
      <c r="U258" s="29"/>
      <c r="V258" s="29"/>
      <c r="W258" s="29"/>
      <c r="X258" s="29"/>
      <c r="Y258" s="29"/>
      <c r="Z258" s="29"/>
      <c r="AA258" s="29"/>
      <c r="AB258" s="29"/>
    </row>
    <row r="259" spans="2:28" x14ac:dyDescent="0.25">
      <c r="B259" s="29" t="s">
        <v>188</v>
      </c>
      <c r="C259" s="29">
        <v>2107</v>
      </c>
      <c r="D259" s="56">
        <v>500</v>
      </c>
      <c r="E259" s="29"/>
      <c r="F259" s="49">
        <f t="shared" si="64"/>
        <v>500</v>
      </c>
      <c r="G259" s="49"/>
      <c r="H259" s="49">
        <f t="shared" si="62"/>
        <v>500</v>
      </c>
      <c r="I259" s="50">
        <f t="shared" si="60"/>
        <v>25.574999999999999</v>
      </c>
      <c r="J259" s="50">
        <v>20</v>
      </c>
      <c r="K259" s="50"/>
      <c r="L259" s="50"/>
      <c r="M259" s="49">
        <f t="shared" si="63"/>
        <v>454.42500000000001</v>
      </c>
      <c r="N259" s="29"/>
      <c r="O259" s="29"/>
      <c r="P259" s="29"/>
      <c r="Q259" s="29"/>
      <c r="R259" s="29"/>
      <c r="S259" s="29"/>
      <c r="T259" s="29"/>
      <c r="U259" s="29"/>
      <c r="V259" s="29"/>
      <c r="W259" s="29"/>
      <c r="X259" s="29"/>
      <c r="Y259" s="29"/>
      <c r="Z259" s="29"/>
      <c r="AA259" s="29"/>
      <c r="AB259" s="29"/>
    </row>
    <row r="260" spans="2:28" x14ac:dyDescent="0.25">
      <c r="B260" s="29" t="s">
        <v>80</v>
      </c>
      <c r="C260" s="29">
        <v>2108</v>
      </c>
      <c r="D260" s="56">
        <v>500</v>
      </c>
      <c r="E260" s="29"/>
      <c r="F260" s="49">
        <f t="shared" si="64"/>
        <v>500</v>
      </c>
      <c r="G260" s="49"/>
      <c r="H260" s="49">
        <f t="shared" si="62"/>
        <v>500</v>
      </c>
      <c r="I260" s="50">
        <f t="shared" si="60"/>
        <v>25.574999999999999</v>
      </c>
      <c r="J260" s="50">
        <v>20</v>
      </c>
      <c r="K260" s="50"/>
      <c r="L260" s="50"/>
      <c r="M260" s="49">
        <f t="shared" si="63"/>
        <v>454.42500000000001</v>
      </c>
      <c r="N260" s="29"/>
      <c r="O260" s="29"/>
      <c r="P260" s="29"/>
      <c r="Q260" s="29"/>
      <c r="R260" s="29"/>
      <c r="S260" s="29"/>
      <c r="T260" s="29"/>
      <c r="U260" s="29"/>
      <c r="V260" s="29"/>
      <c r="W260" s="29"/>
      <c r="X260" s="29"/>
      <c r="Y260" s="29"/>
      <c r="Z260" s="29"/>
      <c r="AA260" s="29"/>
      <c r="AB260" s="29"/>
    </row>
    <row r="261" spans="2:28" x14ac:dyDescent="0.25">
      <c r="B261" s="29" t="s">
        <v>189</v>
      </c>
      <c r="C261" s="29">
        <v>2155</v>
      </c>
      <c r="D261" s="56">
        <v>200</v>
      </c>
      <c r="E261" s="29"/>
      <c r="F261" s="49">
        <f t="shared" si="64"/>
        <v>200</v>
      </c>
      <c r="G261" s="49"/>
      <c r="H261" s="49">
        <f t="shared" si="62"/>
        <v>200</v>
      </c>
      <c r="I261" s="50">
        <f t="shared" si="60"/>
        <v>0</v>
      </c>
      <c r="J261" s="50">
        <v>20</v>
      </c>
      <c r="K261" s="50"/>
      <c r="L261" s="50"/>
      <c r="M261" s="49">
        <f t="shared" si="63"/>
        <v>180</v>
      </c>
      <c r="N261" s="29"/>
      <c r="O261" s="29"/>
      <c r="P261" s="29"/>
      <c r="Q261" s="29"/>
      <c r="R261" s="29"/>
      <c r="S261" s="29"/>
      <c r="T261" s="29"/>
      <c r="U261" s="29"/>
      <c r="V261" s="29"/>
      <c r="W261" s="29"/>
      <c r="X261" s="29"/>
      <c r="Y261" s="29"/>
      <c r="Z261" s="29"/>
      <c r="AA261" s="29"/>
      <c r="AB261" s="29"/>
    </row>
    <row r="262" spans="2:28" x14ac:dyDescent="0.25">
      <c r="B262" s="29" t="s">
        <v>81</v>
      </c>
      <c r="C262" s="29">
        <v>2156</v>
      </c>
      <c r="D262" s="56">
        <v>200</v>
      </c>
      <c r="E262" s="29"/>
      <c r="F262" s="49">
        <f t="shared" si="64"/>
        <v>200</v>
      </c>
      <c r="G262" s="49"/>
      <c r="H262" s="49">
        <f t="shared" si="62"/>
        <v>200</v>
      </c>
      <c r="I262" s="50">
        <f t="shared" si="60"/>
        <v>0</v>
      </c>
      <c r="J262" s="50">
        <v>20</v>
      </c>
      <c r="K262" s="50"/>
      <c r="L262" s="50"/>
      <c r="M262" s="49">
        <f t="shared" si="63"/>
        <v>180</v>
      </c>
      <c r="N262" s="29"/>
      <c r="O262" s="29"/>
      <c r="P262" s="29"/>
      <c r="Q262" s="29"/>
      <c r="R262" s="29"/>
      <c r="S262" s="29"/>
      <c r="T262" s="29"/>
      <c r="U262" s="29"/>
      <c r="V262" s="29"/>
      <c r="W262" s="29"/>
      <c r="X262" s="29"/>
      <c r="Y262" s="29"/>
      <c r="Z262" s="29"/>
      <c r="AA262" s="29"/>
      <c r="AB262" s="29"/>
    </row>
    <row r="263" spans="2:28" x14ac:dyDescent="0.25">
      <c r="B263" s="29" t="s">
        <v>82</v>
      </c>
      <c r="C263" s="29">
        <v>2157</v>
      </c>
      <c r="D263" s="56">
        <v>200</v>
      </c>
      <c r="E263" s="29"/>
      <c r="F263" s="49">
        <f t="shared" si="64"/>
        <v>200</v>
      </c>
      <c r="G263" s="49"/>
      <c r="H263" s="49">
        <f t="shared" si="62"/>
        <v>200</v>
      </c>
      <c r="I263" s="50">
        <f t="shared" si="60"/>
        <v>0</v>
      </c>
      <c r="J263" s="50">
        <v>20</v>
      </c>
      <c r="K263" s="50"/>
      <c r="L263" s="50">
        <v>8</v>
      </c>
      <c r="M263" s="49">
        <f t="shared" si="63"/>
        <v>172</v>
      </c>
      <c r="N263" s="29"/>
      <c r="O263" s="29"/>
      <c r="P263" s="29"/>
      <c r="Q263" s="29"/>
      <c r="R263" s="29"/>
      <c r="S263" s="29"/>
      <c r="T263" s="29"/>
      <c r="U263" s="29"/>
      <c r="V263" s="29"/>
      <c r="W263" s="29"/>
      <c r="X263" s="29"/>
      <c r="Y263" s="29"/>
      <c r="Z263" s="29"/>
      <c r="AA263" s="29"/>
      <c r="AB263" s="29"/>
    </row>
    <row r="264" spans="2:28" x14ac:dyDescent="0.25">
      <c r="B264" s="29" t="s">
        <v>197</v>
      </c>
      <c r="C264" s="29"/>
      <c r="D264" s="56">
        <v>570</v>
      </c>
      <c r="E264" s="29"/>
      <c r="F264" s="49">
        <f t="shared" si="64"/>
        <v>570</v>
      </c>
      <c r="G264" s="49"/>
      <c r="H264" s="49">
        <f t="shared" si="62"/>
        <v>570</v>
      </c>
      <c r="I264" s="50">
        <f t="shared" si="60"/>
        <v>37.825000000000003</v>
      </c>
      <c r="J264" s="50">
        <v>20</v>
      </c>
      <c r="K264" s="50"/>
      <c r="L264" s="50">
        <v>47.5</v>
      </c>
      <c r="M264" s="49">
        <f t="shared" si="63"/>
        <v>464.67499999999995</v>
      </c>
      <c r="N264" s="29"/>
      <c r="O264" s="29"/>
      <c r="P264" s="29"/>
      <c r="Q264" s="29"/>
      <c r="R264" s="29"/>
      <c r="S264" s="29"/>
      <c r="T264" s="29"/>
      <c r="U264" s="29"/>
      <c r="V264" s="29"/>
      <c r="W264" s="29"/>
      <c r="X264" s="29"/>
      <c r="Y264" s="29"/>
      <c r="Z264" s="29"/>
      <c r="AA264" s="29"/>
      <c r="AB264" s="29"/>
    </row>
    <row r="265" spans="2:28" ht="15.75" thickBot="1" x14ac:dyDescent="0.3">
      <c r="B265" s="29"/>
      <c r="C265" s="29"/>
      <c r="D265" s="58">
        <f t="shared" ref="D265:M265" si="65">SUM(D237:D264)</f>
        <v>9585</v>
      </c>
      <c r="E265" s="58">
        <f t="shared" si="65"/>
        <v>0</v>
      </c>
      <c r="F265" s="58">
        <f t="shared" si="65"/>
        <v>9585</v>
      </c>
      <c r="G265" s="58">
        <f t="shared" si="65"/>
        <v>0</v>
      </c>
      <c r="H265" s="58">
        <f t="shared" si="65"/>
        <v>9585</v>
      </c>
      <c r="I265" s="58">
        <f t="shared" si="65"/>
        <v>245.62499999999994</v>
      </c>
      <c r="J265" s="58">
        <f t="shared" si="65"/>
        <v>560</v>
      </c>
      <c r="K265" s="58">
        <f t="shared" si="65"/>
        <v>598.5</v>
      </c>
      <c r="L265" s="58">
        <f t="shared" si="65"/>
        <v>187.5</v>
      </c>
      <c r="M265" s="58">
        <f t="shared" si="65"/>
        <v>7993.3750000000027</v>
      </c>
      <c r="N265" s="29"/>
      <c r="O265" s="29"/>
      <c r="P265" s="29"/>
      <c r="Q265" s="29"/>
      <c r="R265" s="29"/>
      <c r="S265" s="29"/>
      <c r="T265" s="29"/>
      <c r="U265" s="29"/>
      <c r="V265" s="29"/>
      <c r="W265" s="29"/>
      <c r="X265" s="29"/>
      <c r="Y265" s="29"/>
      <c r="Z265" s="29"/>
      <c r="AA265" s="29"/>
      <c r="AB265" s="29"/>
    </row>
    <row r="266" spans="2:28" ht="15.75" thickTop="1" x14ac:dyDescent="0.25">
      <c r="B266" s="29"/>
      <c r="C266" s="29"/>
      <c r="D266" s="29"/>
      <c r="E266" s="29"/>
      <c r="F266" s="29"/>
      <c r="G266" s="29"/>
      <c r="H266" s="29"/>
      <c r="I266" s="29"/>
      <c r="J266" s="29"/>
      <c r="K266" s="29"/>
      <c r="L266" s="29"/>
      <c r="M266" s="29"/>
      <c r="N266" s="29"/>
      <c r="O266" s="29"/>
      <c r="P266" s="29"/>
      <c r="Q266" s="29"/>
      <c r="R266" s="29"/>
      <c r="S266" s="29"/>
      <c r="T266" s="29"/>
      <c r="U266" s="29"/>
      <c r="V266" s="29"/>
      <c r="W266" s="29"/>
      <c r="X266" s="29"/>
      <c r="Y266" s="29"/>
      <c r="Z266" s="29"/>
      <c r="AA266" s="29"/>
      <c r="AB266" s="29"/>
    </row>
    <row r="268" spans="2:28" x14ac:dyDescent="0.25">
      <c r="B268" s="30" t="s">
        <v>200</v>
      </c>
      <c r="C268" s="29"/>
      <c r="D268" s="29"/>
      <c r="E268" s="29"/>
      <c r="F268" s="29"/>
      <c r="G268" s="29"/>
      <c r="H268" s="29"/>
      <c r="I268" s="29"/>
      <c r="J268" s="29"/>
      <c r="K268" s="29"/>
      <c r="L268" s="29"/>
      <c r="M268" s="29"/>
      <c r="N268" s="29"/>
      <c r="O268" s="29"/>
      <c r="P268" s="29"/>
      <c r="Q268" s="29"/>
      <c r="R268" s="29"/>
      <c r="S268" s="29"/>
      <c r="T268" s="29"/>
      <c r="U268" s="29"/>
      <c r="V268" s="29"/>
      <c r="W268" s="29"/>
      <c r="X268" s="29"/>
      <c r="Y268" s="29"/>
      <c r="Z268" s="29"/>
      <c r="AA268" s="29"/>
      <c r="AB268" s="29"/>
    </row>
    <row r="269" spans="2:28" ht="15.75" thickBot="1" x14ac:dyDescent="0.3">
      <c r="B269" s="29"/>
      <c r="C269" s="29"/>
      <c r="D269" s="29"/>
      <c r="E269" s="29"/>
      <c r="F269" s="29"/>
      <c r="G269" s="29"/>
      <c r="H269" s="29"/>
      <c r="I269" s="29"/>
      <c r="J269" s="29"/>
      <c r="K269" s="29"/>
      <c r="L269" s="29"/>
      <c r="M269" s="29"/>
      <c r="N269" s="29"/>
      <c r="O269" s="29"/>
      <c r="P269" s="29"/>
      <c r="Q269" s="29"/>
      <c r="R269" s="29"/>
      <c r="S269" s="29"/>
      <c r="T269" s="29"/>
      <c r="U269" s="29"/>
      <c r="V269" s="29"/>
      <c r="W269" s="29"/>
      <c r="X269" s="29"/>
      <c r="Y269" s="29"/>
      <c r="Z269" s="29"/>
      <c r="AA269" s="29"/>
      <c r="AB269" s="29"/>
    </row>
    <row r="270" spans="2:28" ht="15.75" thickBot="1" x14ac:dyDescent="0.3">
      <c r="B270" s="209" t="s">
        <v>120</v>
      </c>
      <c r="C270" s="210"/>
      <c r="D270" s="210"/>
      <c r="E270" s="210"/>
      <c r="F270" s="210"/>
      <c r="G270" s="210"/>
      <c r="H270" s="210"/>
      <c r="I270" s="210"/>
      <c r="J270" s="32"/>
      <c r="K270" s="32"/>
      <c r="L270" s="32"/>
      <c r="M270" s="32"/>
      <c r="N270" s="32"/>
      <c r="O270" s="211"/>
      <c r="P270" s="211"/>
      <c r="Q270" s="211"/>
      <c r="R270" s="211"/>
      <c r="S270" s="211"/>
      <c r="T270" s="211"/>
      <c r="U270" s="211"/>
      <c r="V270" s="211"/>
      <c r="W270" s="211"/>
      <c r="X270" s="211"/>
      <c r="Y270" s="211"/>
      <c r="Z270" s="211"/>
      <c r="AA270" s="211"/>
      <c r="AB270" s="211"/>
    </row>
    <row r="271" spans="2:28" ht="52.5" thickBot="1" x14ac:dyDescent="0.3">
      <c r="B271" s="33" t="s">
        <v>9</v>
      </c>
      <c r="C271" s="65" t="s">
        <v>10</v>
      </c>
      <c r="D271" s="66" t="s">
        <v>11</v>
      </c>
      <c r="E271" s="66" t="s">
        <v>162</v>
      </c>
      <c r="F271" s="66" t="s">
        <v>104</v>
      </c>
      <c r="G271" s="66" t="s">
        <v>163</v>
      </c>
      <c r="H271" s="66" t="s">
        <v>13</v>
      </c>
      <c r="I271" s="67" t="s">
        <v>14</v>
      </c>
      <c r="J271" s="67" t="s">
        <v>89</v>
      </c>
      <c r="K271" s="67" t="s">
        <v>90</v>
      </c>
      <c r="L271" s="67" t="s">
        <v>152</v>
      </c>
      <c r="M271" s="68" t="s">
        <v>15</v>
      </c>
      <c r="N271" s="69" t="s">
        <v>164</v>
      </c>
      <c r="O271" s="37" t="s">
        <v>165</v>
      </c>
      <c r="P271" s="38"/>
      <c r="Q271" s="38"/>
      <c r="R271" s="38"/>
      <c r="S271" s="38"/>
      <c r="T271" s="38"/>
      <c r="U271" s="38"/>
      <c r="V271" s="38"/>
      <c r="W271" s="38"/>
      <c r="X271" s="38"/>
      <c r="Y271" s="38"/>
      <c r="Z271" s="38"/>
      <c r="AA271" s="38"/>
      <c r="AB271" s="39"/>
    </row>
    <row r="272" spans="2:28" x14ac:dyDescent="0.25">
      <c r="B272" s="40" t="s">
        <v>166</v>
      </c>
      <c r="C272" s="70"/>
      <c r="D272" s="71" t="s">
        <v>18</v>
      </c>
      <c r="E272" s="71" t="s">
        <v>18</v>
      </c>
      <c r="F272" s="71" t="s">
        <v>18</v>
      </c>
      <c r="G272" s="73">
        <v>5.5E-2</v>
      </c>
      <c r="H272" s="71" t="s">
        <v>18</v>
      </c>
      <c r="I272" s="71" t="s">
        <v>18</v>
      </c>
      <c r="J272" s="71" t="s">
        <v>18</v>
      </c>
      <c r="K272" s="71" t="s">
        <v>18</v>
      </c>
      <c r="L272" s="71"/>
      <c r="M272" s="71" t="s">
        <v>18</v>
      </c>
      <c r="N272" s="71" t="s">
        <v>18</v>
      </c>
      <c r="O272" s="29"/>
      <c r="P272" s="29"/>
      <c r="Q272" s="29"/>
      <c r="R272" s="29"/>
      <c r="S272" s="29"/>
      <c r="T272" s="29"/>
      <c r="U272" s="29"/>
      <c r="V272" s="29"/>
      <c r="W272" s="29"/>
      <c r="X272" s="29"/>
      <c r="Y272" s="29"/>
      <c r="Z272" s="29"/>
      <c r="AA272" s="29"/>
      <c r="AB272" s="45"/>
    </row>
    <row r="273" spans="2:28" x14ac:dyDescent="0.25">
      <c r="B273" s="46" t="s">
        <v>167</v>
      </c>
      <c r="C273" s="74">
        <v>904</v>
      </c>
      <c r="D273" s="75">
        <v>1525</v>
      </c>
      <c r="E273" s="76"/>
      <c r="F273" s="76">
        <f>SUM(D273:E273)</f>
        <v>1525</v>
      </c>
      <c r="G273" s="76">
        <f>D273*$G$272</f>
        <v>83.875</v>
      </c>
      <c r="H273" s="76">
        <f>F273-G273</f>
        <v>1441.125</v>
      </c>
      <c r="I273" s="50">
        <f t="shared" ref="I273:I280" si="66">IF(H273&lt;=261,0,IF(H273&lt;=331,5%*(H273-261),IF(H273&lt;=431,5%*70+10%*(H273-331),IF(H273&lt;=3241,5%*70+10%*100+17.5%*(H273-431),IF(H273&gt;3241,5%*70+10%*100+17.5%*2810+25%*(H273-3241))))))</f>
        <v>190.27187499999999</v>
      </c>
      <c r="J273" s="77">
        <v>20</v>
      </c>
      <c r="K273" s="77"/>
      <c r="L273" s="77"/>
      <c r="M273" s="76">
        <f>H273-I273-J273-K273-L273</f>
        <v>1230.8531250000001</v>
      </c>
      <c r="N273" s="77">
        <f t="shared" ref="N273:N280" si="67">D273*0.13</f>
        <v>198.25</v>
      </c>
      <c r="O273" s="51">
        <f>D273*13.5%</f>
        <v>205.875</v>
      </c>
      <c r="P273" s="51"/>
      <c r="Q273" s="51"/>
      <c r="R273" s="51"/>
      <c r="S273" s="51"/>
      <c r="T273" s="51"/>
      <c r="U273" s="51"/>
      <c r="V273" s="51"/>
      <c r="W273" s="51"/>
      <c r="X273" s="51"/>
      <c r="Y273" s="51"/>
      <c r="Z273" s="51"/>
      <c r="AA273" s="51"/>
      <c r="AB273" s="52"/>
    </row>
    <row r="274" spans="2:28" x14ac:dyDescent="0.25">
      <c r="B274" s="46" t="s">
        <v>169</v>
      </c>
      <c r="C274" s="70">
        <v>1886</v>
      </c>
      <c r="D274" s="75">
        <v>980</v>
      </c>
      <c r="E274" s="76"/>
      <c r="F274" s="76">
        <f t="shared" ref="F274:F280" si="68">SUM(D274:E274)</f>
        <v>980</v>
      </c>
      <c r="G274" s="76">
        <f t="shared" ref="G274:G280" si="69">D274*$G$272</f>
        <v>53.9</v>
      </c>
      <c r="H274" s="76">
        <f t="shared" ref="H274:H280" si="70">F274-G274</f>
        <v>926.1</v>
      </c>
      <c r="I274" s="50">
        <f t="shared" si="66"/>
        <v>100.1425</v>
      </c>
      <c r="J274" s="77">
        <v>20</v>
      </c>
      <c r="K274" s="77"/>
      <c r="L274" s="77"/>
      <c r="M274" s="76">
        <f t="shared" ref="M274:M280" si="71">H274-I274-J274-K274-L274</f>
        <v>805.95749999999998</v>
      </c>
      <c r="N274" s="77">
        <f>D274*0.13</f>
        <v>127.4</v>
      </c>
      <c r="O274" s="51">
        <f t="shared" ref="O274:O280" si="72">D274*13.5%</f>
        <v>132.30000000000001</v>
      </c>
      <c r="P274" s="51"/>
      <c r="Q274" s="51"/>
      <c r="R274" s="51"/>
      <c r="S274" s="51"/>
      <c r="T274" s="51"/>
      <c r="U274" s="51"/>
      <c r="V274" s="51"/>
      <c r="W274" s="51"/>
      <c r="X274" s="51"/>
      <c r="Y274" s="51"/>
      <c r="Z274" s="51"/>
      <c r="AA274" s="51"/>
      <c r="AB274" s="52"/>
    </row>
    <row r="275" spans="2:28" x14ac:dyDescent="0.25">
      <c r="B275" s="53" t="s">
        <v>170</v>
      </c>
      <c r="C275" s="70">
        <v>914</v>
      </c>
      <c r="D275" s="75">
        <v>911.8</v>
      </c>
      <c r="E275" s="78"/>
      <c r="F275" s="76">
        <f t="shared" si="68"/>
        <v>911.8</v>
      </c>
      <c r="G275" s="76">
        <f t="shared" si="69"/>
        <v>50.149000000000001</v>
      </c>
      <c r="H275" s="76">
        <f t="shared" si="70"/>
        <v>861.65099999999995</v>
      </c>
      <c r="I275" s="50">
        <f t="shared" si="66"/>
        <v>88.863924999999981</v>
      </c>
      <c r="J275" s="77">
        <v>20</v>
      </c>
      <c r="K275" s="77"/>
      <c r="L275" s="77"/>
      <c r="M275" s="76">
        <f t="shared" si="71"/>
        <v>752.78707499999996</v>
      </c>
      <c r="N275" s="77">
        <f t="shared" si="67"/>
        <v>118.53399999999999</v>
      </c>
      <c r="O275" s="51">
        <f t="shared" si="72"/>
        <v>123.093</v>
      </c>
      <c r="P275" s="51"/>
      <c r="Q275" s="51"/>
      <c r="R275" s="51"/>
      <c r="S275" s="51"/>
      <c r="T275" s="51"/>
      <c r="U275" s="51"/>
      <c r="V275" s="51"/>
      <c r="W275" s="51"/>
      <c r="X275" s="51"/>
      <c r="Y275" s="51"/>
      <c r="Z275" s="51"/>
      <c r="AA275" s="51"/>
      <c r="AB275" s="55"/>
    </row>
    <row r="276" spans="2:28" x14ac:dyDescent="0.25">
      <c r="B276" s="53" t="s">
        <v>171</v>
      </c>
      <c r="C276" s="70">
        <v>917</v>
      </c>
      <c r="D276" s="75">
        <v>746.8</v>
      </c>
      <c r="E276" s="78"/>
      <c r="F276" s="76">
        <f t="shared" si="68"/>
        <v>746.8</v>
      </c>
      <c r="G276" s="76">
        <f t="shared" si="69"/>
        <v>41.073999999999998</v>
      </c>
      <c r="H276" s="76">
        <f t="shared" si="70"/>
        <v>705.726</v>
      </c>
      <c r="I276" s="50">
        <f t="shared" si="66"/>
        <v>61.57705</v>
      </c>
      <c r="J276" s="77">
        <v>20</v>
      </c>
      <c r="K276" s="77">
        <v>385</v>
      </c>
      <c r="L276" s="77"/>
      <c r="M276" s="76">
        <f t="shared" si="71"/>
        <v>239.14895000000001</v>
      </c>
      <c r="N276" s="77">
        <f t="shared" si="67"/>
        <v>97.084000000000003</v>
      </c>
      <c r="O276" s="51">
        <f t="shared" si="72"/>
        <v>100.818</v>
      </c>
      <c r="P276" s="51"/>
      <c r="Q276" s="51"/>
      <c r="R276" s="51"/>
      <c r="S276" s="51"/>
      <c r="T276" s="51"/>
      <c r="U276" s="51"/>
      <c r="V276" s="51"/>
      <c r="W276" s="51"/>
      <c r="X276" s="51"/>
      <c r="Y276" s="51"/>
      <c r="Z276" s="51"/>
      <c r="AA276" s="51"/>
      <c r="AB276" s="55"/>
    </row>
    <row r="277" spans="2:28" x14ac:dyDescent="0.25">
      <c r="B277" s="53" t="s">
        <v>66</v>
      </c>
      <c r="C277" s="70">
        <v>918</v>
      </c>
      <c r="D277" s="79">
        <v>691.8</v>
      </c>
      <c r="E277" s="78"/>
      <c r="F277" s="76">
        <f t="shared" si="68"/>
        <v>691.8</v>
      </c>
      <c r="G277" s="76">
        <f t="shared" si="69"/>
        <v>38.048999999999999</v>
      </c>
      <c r="H277" s="76">
        <f t="shared" si="70"/>
        <v>653.75099999999998</v>
      </c>
      <c r="I277" s="50">
        <f t="shared" si="66"/>
        <v>52.481424999999994</v>
      </c>
      <c r="J277" s="77">
        <v>20</v>
      </c>
      <c r="K277" s="77">
        <v>175</v>
      </c>
      <c r="L277" s="77"/>
      <c r="M277" s="76">
        <f t="shared" si="71"/>
        <v>406.26957500000003</v>
      </c>
      <c r="N277" s="77">
        <f t="shared" si="67"/>
        <v>89.933999999999997</v>
      </c>
      <c r="O277" s="51">
        <f t="shared" si="72"/>
        <v>93.393000000000001</v>
      </c>
      <c r="P277" s="51"/>
      <c r="Q277" s="51"/>
      <c r="R277" s="51"/>
      <c r="S277" s="51"/>
      <c r="T277" s="51"/>
      <c r="U277" s="51"/>
      <c r="V277" s="51"/>
      <c r="W277" s="51"/>
      <c r="X277" s="51"/>
      <c r="Y277" s="51"/>
      <c r="Z277" s="51"/>
      <c r="AA277" s="51"/>
      <c r="AB277" s="57"/>
    </row>
    <row r="278" spans="2:28" x14ac:dyDescent="0.25">
      <c r="B278" s="53" t="s">
        <v>172</v>
      </c>
      <c r="C278" s="70"/>
      <c r="D278" s="79">
        <v>600</v>
      </c>
      <c r="E278" s="80"/>
      <c r="F278" s="76">
        <f t="shared" si="68"/>
        <v>600</v>
      </c>
      <c r="G278" s="76">
        <f t="shared" si="69"/>
        <v>33</v>
      </c>
      <c r="H278" s="76">
        <f t="shared" si="70"/>
        <v>567</v>
      </c>
      <c r="I278" s="50">
        <f t="shared" si="66"/>
        <v>37.299999999999997</v>
      </c>
      <c r="J278" s="77">
        <v>20</v>
      </c>
      <c r="K278" s="77"/>
      <c r="L278" s="77"/>
      <c r="M278" s="76">
        <f t="shared" si="71"/>
        <v>509.70000000000005</v>
      </c>
      <c r="N278" s="77">
        <f t="shared" si="67"/>
        <v>78</v>
      </c>
      <c r="O278" s="51">
        <f t="shared" si="72"/>
        <v>81</v>
      </c>
      <c r="P278" s="51"/>
      <c r="Q278" s="51"/>
      <c r="R278" s="51"/>
      <c r="S278" s="51"/>
      <c r="T278" s="51"/>
      <c r="U278" s="51"/>
      <c r="V278" s="51"/>
      <c r="W278" s="51"/>
      <c r="X278" s="51"/>
      <c r="Y278" s="51"/>
      <c r="Z278" s="51"/>
      <c r="AA278" s="51"/>
      <c r="AB278" s="57"/>
    </row>
    <row r="279" spans="2:28" x14ac:dyDescent="0.25">
      <c r="B279" s="53" t="s">
        <v>173</v>
      </c>
      <c r="C279" s="70">
        <v>922</v>
      </c>
      <c r="D279" s="79">
        <v>755</v>
      </c>
      <c r="E279" s="80"/>
      <c r="F279" s="76">
        <f t="shared" si="68"/>
        <v>755</v>
      </c>
      <c r="G279" s="76">
        <f t="shared" si="69"/>
        <v>41.524999999999999</v>
      </c>
      <c r="H279" s="76">
        <f t="shared" si="70"/>
        <v>713.47500000000002</v>
      </c>
      <c r="I279" s="50">
        <f t="shared" si="66"/>
        <v>62.933125000000004</v>
      </c>
      <c r="J279" s="77">
        <v>20</v>
      </c>
      <c r="K279" s="77"/>
      <c r="L279" s="77"/>
      <c r="M279" s="76">
        <f t="shared" si="71"/>
        <v>630.541875</v>
      </c>
      <c r="N279" s="77">
        <f t="shared" si="67"/>
        <v>98.15</v>
      </c>
      <c r="O279" s="51">
        <f t="shared" si="72"/>
        <v>101.92500000000001</v>
      </c>
      <c r="P279" s="51"/>
      <c r="Q279" s="51"/>
      <c r="R279" s="51"/>
      <c r="S279" s="51"/>
      <c r="T279" s="51"/>
      <c r="U279" s="51"/>
      <c r="V279" s="51"/>
      <c r="W279" s="51"/>
      <c r="X279" s="51"/>
      <c r="Y279" s="51"/>
      <c r="Z279" s="51"/>
      <c r="AA279" s="51"/>
      <c r="AB279" s="57"/>
    </row>
    <row r="280" spans="2:28" x14ac:dyDescent="0.25">
      <c r="B280" s="53" t="s">
        <v>67</v>
      </c>
      <c r="C280" s="70">
        <v>926</v>
      </c>
      <c r="D280" s="79">
        <v>651.79999999999995</v>
      </c>
      <c r="E280" s="80"/>
      <c r="F280" s="76">
        <f t="shared" si="68"/>
        <v>651.79999999999995</v>
      </c>
      <c r="G280" s="76">
        <f t="shared" si="69"/>
        <v>35.848999999999997</v>
      </c>
      <c r="H280" s="76">
        <f t="shared" si="70"/>
        <v>615.95099999999991</v>
      </c>
      <c r="I280" s="50">
        <f t="shared" si="66"/>
        <v>45.866424999999985</v>
      </c>
      <c r="J280" s="77">
        <v>20</v>
      </c>
      <c r="K280" s="77"/>
      <c r="L280" s="77"/>
      <c r="M280" s="76">
        <f t="shared" si="71"/>
        <v>550.08457499999997</v>
      </c>
      <c r="N280" s="77">
        <f t="shared" si="67"/>
        <v>84.733999999999995</v>
      </c>
      <c r="O280" s="51">
        <f t="shared" si="72"/>
        <v>87.992999999999995</v>
      </c>
      <c r="P280" s="51"/>
      <c r="Q280" s="51"/>
      <c r="R280" s="51"/>
      <c r="S280" s="51"/>
      <c r="T280" s="51"/>
      <c r="U280" s="51"/>
      <c r="V280" s="51"/>
      <c r="W280" s="51"/>
      <c r="X280" s="51"/>
      <c r="Y280" s="51"/>
      <c r="Z280" s="51"/>
      <c r="AA280" s="51"/>
      <c r="AB280" s="57"/>
    </row>
    <row r="281" spans="2:28" ht="15.75" thickBot="1" x14ac:dyDescent="0.3">
      <c r="B281" s="29"/>
      <c r="C281" s="80"/>
      <c r="D281" s="82">
        <f t="shared" ref="D281:O281" si="73">SUM(D273:D280)</f>
        <v>6862.2000000000007</v>
      </c>
      <c r="E281" s="82">
        <f t="shared" si="73"/>
        <v>0</v>
      </c>
      <c r="F281" s="82">
        <f t="shared" si="73"/>
        <v>6862.2000000000007</v>
      </c>
      <c r="G281" s="82">
        <f>SUM(G273:G280)</f>
        <v>377.42099999999994</v>
      </c>
      <c r="H281" s="82">
        <f t="shared" si="73"/>
        <v>6484.7790000000005</v>
      </c>
      <c r="I281" s="82">
        <f t="shared" si="73"/>
        <v>639.4363249999999</v>
      </c>
      <c r="J281" s="82">
        <f t="shared" si="73"/>
        <v>160</v>
      </c>
      <c r="K281" s="82">
        <f t="shared" si="73"/>
        <v>560</v>
      </c>
      <c r="L281" s="82">
        <f t="shared" si="73"/>
        <v>0</v>
      </c>
      <c r="M281" s="82">
        <f t="shared" si="73"/>
        <v>5125.3426749999999</v>
      </c>
      <c r="N281" s="82">
        <f t="shared" si="73"/>
        <v>892.08600000000001</v>
      </c>
      <c r="O281" s="58">
        <f t="shared" si="73"/>
        <v>926.39699999999993</v>
      </c>
      <c r="P281" s="59"/>
      <c r="Q281" s="59"/>
      <c r="R281" s="59"/>
      <c r="S281" s="59"/>
      <c r="T281" s="59"/>
      <c r="U281" s="59"/>
      <c r="V281" s="59"/>
      <c r="W281" s="59"/>
      <c r="X281" s="59"/>
      <c r="Y281" s="59"/>
      <c r="Z281" s="59"/>
      <c r="AA281" s="59"/>
      <c r="AB281" s="60"/>
    </row>
    <row r="282" spans="2:28" ht="15.75" thickTop="1" x14ac:dyDescent="0.25">
      <c r="B282" s="29"/>
      <c r="C282" s="29"/>
      <c r="D282" s="29"/>
      <c r="E282" s="29"/>
      <c r="F282" s="29"/>
      <c r="G282" s="29"/>
      <c r="H282" s="29"/>
      <c r="I282" s="29"/>
      <c r="J282" s="29"/>
      <c r="K282" s="29"/>
      <c r="L282" s="29"/>
      <c r="M282" s="29"/>
      <c r="N282" s="29"/>
      <c r="O282" s="57"/>
      <c r="P282" s="57"/>
      <c r="Q282" s="57"/>
      <c r="R282" s="57"/>
      <c r="S282" s="57"/>
      <c r="T282" s="57"/>
      <c r="U282" s="57"/>
      <c r="V282" s="57"/>
      <c r="W282" s="57"/>
      <c r="X282" s="57"/>
      <c r="Y282" s="57"/>
      <c r="Z282" s="57"/>
      <c r="AA282" s="57"/>
      <c r="AB282" s="57"/>
    </row>
    <row r="283" spans="2:28" x14ac:dyDescent="0.25">
      <c r="B283" s="29"/>
      <c r="C283" s="29"/>
      <c r="D283" s="29"/>
      <c r="E283" s="29"/>
      <c r="F283" s="29"/>
      <c r="G283" s="29"/>
      <c r="H283" s="29"/>
      <c r="I283" s="29"/>
      <c r="J283" s="29"/>
      <c r="K283" s="29"/>
      <c r="L283" s="29"/>
      <c r="M283" s="29"/>
      <c r="N283" s="29"/>
      <c r="O283" s="29"/>
      <c r="P283" s="29"/>
      <c r="Q283" s="29"/>
      <c r="R283" s="29"/>
      <c r="S283" s="29"/>
      <c r="T283" s="29"/>
      <c r="U283" s="29"/>
      <c r="V283" s="29"/>
      <c r="W283" s="29"/>
      <c r="X283" s="29"/>
      <c r="Y283" s="29"/>
      <c r="Z283" s="29"/>
      <c r="AA283" s="29"/>
      <c r="AB283" s="29"/>
    </row>
    <row r="284" spans="2:28" ht="15.75" thickBot="1" x14ac:dyDescent="0.3">
      <c r="B284" s="83">
        <v>43252</v>
      </c>
      <c r="C284" s="29"/>
      <c r="D284" s="29"/>
      <c r="E284" s="29"/>
      <c r="F284" s="29"/>
      <c r="G284" s="29"/>
      <c r="H284" s="29"/>
      <c r="I284" s="29"/>
      <c r="J284" s="29"/>
      <c r="K284" s="29"/>
      <c r="L284" s="29"/>
      <c r="M284" s="29"/>
      <c r="N284" s="29"/>
      <c r="O284" s="29"/>
      <c r="P284" s="29"/>
      <c r="Q284" s="29"/>
      <c r="R284" s="29"/>
      <c r="S284" s="29"/>
      <c r="T284" s="29"/>
      <c r="U284" s="29"/>
      <c r="V284" s="29"/>
      <c r="W284" s="29"/>
      <c r="X284" s="29"/>
      <c r="Y284" s="29"/>
      <c r="Z284" s="29"/>
      <c r="AA284" s="29"/>
      <c r="AB284" s="29"/>
    </row>
    <row r="285" spans="2:28" ht="52.5" thickBot="1" x14ac:dyDescent="0.3">
      <c r="B285" s="33" t="s">
        <v>9</v>
      </c>
      <c r="C285" s="33" t="s">
        <v>10</v>
      </c>
      <c r="D285" s="34" t="s">
        <v>11</v>
      </c>
      <c r="E285" s="34" t="s">
        <v>162</v>
      </c>
      <c r="F285" s="66" t="s">
        <v>104</v>
      </c>
      <c r="G285" s="34" t="s">
        <v>163</v>
      </c>
      <c r="H285" s="34" t="s">
        <v>13</v>
      </c>
      <c r="I285" s="35" t="s">
        <v>14</v>
      </c>
      <c r="J285" s="35" t="s">
        <v>89</v>
      </c>
      <c r="K285" s="35" t="s">
        <v>90</v>
      </c>
      <c r="L285" s="35" t="s">
        <v>152</v>
      </c>
      <c r="M285" s="36" t="s">
        <v>15</v>
      </c>
      <c r="N285" s="29"/>
      <c r="O285" s="29"/>
      <c r="P285" s="29"/>
      <c r="Q285" s="29"/>
      <c r="R285" s="29"/>
      <c r="S285" s="29"/>
      <c r="T285" s="29"/>
      <c r="U285" s="29"/>
      <c r="V285" s="29"/>
      <c r="W285" s="29"/>
      <c r="X285" s="29"/>
      <c r="Y285" s="29"/>
      <c r="Z285" s="29"/>
      <c r="AA285" s="29"/>
      <c r="AB285" s="29"/>
    </row>
    <row r="286" spans="2:28" x14ac:dyDescent="0.25">
      <c r="B286" s="30" t="s">
        <v>174</v>
      </c>
      <c r="C286" s="41"/>
      <c r="D286" s="42" t="s">
        <v>18</v>
      </c>
      <c r="E286" s="43"/>
      <c r="F286" s="42" t="s">
        <v>18</v>
      </c>
      <c r="G286" s="44"/>
      <c r="H286" s="42" t="s">
        <v>18</v>
      </c>
      <c r="I286" s="42" t="s">
        <v>18</v>
      </c>
      <c r="J286" s="42" t="s">
        <v>18</v>
      </c>
      <c r="K286" s="42" t="s">
        <v>18</v>
      </c>
      <c r="L286" s="42"/>
      <c r="M286" s="42" t="s">
        <v>18</v>
      </c>
      <c r="N286" s="29"/>
      <c r="O286" s="29"/>
      <c r="P286" s="29"/>
      <c r="Q286" s="29"/>
      <c r="R286" s="29"/>
      <c r="S286" s="29"/>
      <c r="T286" s="29"/>
      <c r="U286" s="29"/>
      <c r="V286" s="29"/>
      <c r="W286" s="29"/>
      <c r="X286" s="29"/>
      <c r="Y286" s="29"/>
      <c r="Z286" s="29"/>
      <c r="AA286" s="29"/>
      <c r="AB286" s="29"/>
    </row>
    <row r="287" spans="2:28" x14ac:dyDescent="0.25">
      <c r="B287" s="31" t="s">
        <v>175</v>
      </c>
      <c r="C287" s="47">
        <v>904</v>
      </c>
      <c r="D287" s="48">
        <v>350</v>
      </c>
      <c r="E287" s="49"/>
      <c r="F287" s="49">
        <f>SUM(D287:E287)</f>
        <v>350</v>
      </c>
      <c r="G287" s="49"/>
      <c r="H287" s="49">
        <f>F287-G287</f>
        <v>350</v>
      </c>
      <c r="I287" s="50">
        <f t="shared" ref="I287:I316" si="74">IF(H287&lt;=261,0,IF(H287&lt;=331,5%*(H287-261),IF(H287&lt;=431,5%*70+10%*(H287-331),IF(H287&lt;=3241,5%*70+10%*100+17.5%*(H287-431),IF(H287&gt;3241,5%*70+10%*100+17.5%*2810+25%*(H287-3241))))))</f>
        <v>5.4</v>
      </c>
      <c r="J287" s="50">
        <v>20</v>
      </c>
      <c r="K287" s="50"/>
      <c r="L287" s="50"/>
      <c r="M287" s="49">
        <f>H287-I287-J287-K287-L287</f>
        <v>324.60000000000002</v>
      </c>
      <c r="N287" s="29"/>
      <c r="O287" s="29"/>
      <c r="P287" s="29"/>
      <c r="Q287" s="29"/>
      <c r="R287" s="29"/>
      <c r="S287" s="29"/>
      <c r="T287" s="29"/>
      <c r="U287" s="29"/>
      <c r="V287" s="29"/>
      <c r="W287" s="29"/>
      <c r="X287" s="29"/>
      <c r="Y287" s="29"/>
      <c r="Z287" s="29"/>
      <c r="AA287" s="29"/>
      <c r="AB287" s="29"/>
    </row>
    <row r="288" spans="2:28" x14ac:dyDescent="0.25">
      <c r="B288" s="31" t="s">
        <v>176</v>
      </c>
      <c r="C288" s="47">
        <v>904</v>
      </c>
      <c r="D288" s="48">
        <v>350</v>
      </c>
      <c r="E288" s="49"/>
      <c r="F288" s="49">
        <f t="shared" ref="F288:F294" si="75">SUM(D288:E288)</f>
        <v>350</v>
      </c>
      <c r="G288" s="49"/>
      <c r="H288" s="49">
        <f t="shared" ref="H288:H316" si="76">F288-G288</f>
        <v>350</v>
      </c>
      <c r="I288" s="50">
        <f t="shared" si="74"/>
        <v>5.4</v>
      </c>
      <c r="J288" s="50">
        <v>20</v>
      </c>
      <c r="K288" s="50"/>
      <c r="L288" s="50"/>
      <c r="M288" s="49">
        <f t="shared" ref="M288:M316" si="77">H288-I288-J288-K288-L288</f>
        <v>324.60000000000002</v>
      </c>
      <c r="N288" s="29"/>
      <c r="O288" s="29"/>
      <c r="P288" s="29"/>
      <c r="Q288" s="29"/>
      <c r="R288" s="29"/>
      <c r="S288" s="29"/>
      <c r="T288" s="29"/>
      <c r="U288" s="29"/>
      <c r="V288" s="29"/>
      <c r="W288" s="29"/>
      <c r="X288" s="29"/>
      <c r="Y288" s="29"/>
      <c r="Z288" s="29"/>
      <c r="AA288" s="29"/>
      <c r="AB288" s="29"/>
    </row>
    <row r="289" spans="2:28" x14ac:dyDescent="0.25">
      <c r="B289" s="31" t="s">
        <v>69</v>
      </c>
      <c r="C289" s="41">
        <v>904</v>
      </c>
      <c r="D289" s="48">
        <v>400</v>
      </c>
      <c r="E289" s="49"/>
      <c r="F289" s="49">
        <f t="shared" si="75"/>
        <v>400</v>
      </c>
      <c r="G289" s="49"/>
      <c r="H289" s="49">
        <f t="shared" si="76"/>
        <v>400</v>
      </c>
      <c r="I289" s="50">
        <f t="shared" si="74"/>
        <v>10.4</v>
      </c>
      <c r="J289" s="50">
        <v>20</v>
      </c>
      <c r="K289" s="50"/>
      <c r="L289" s="50"/>
      <c r="M289" s="49">
        <f t="shared" si="77"/>
        <v>369.6</v>
      </c>
      <c r="N289" s="29"/>
      <c r="O289" s="29"/>
      <c r="P289" s="29"/>
      <c r="Q289" s="29"/>
      <c r="R289" s="29"/>
      <c r="S289" s="29"/>
      <c r="T289" s="29"/>
      <c r="U289" s="29"/>
      <c r="V289" s="29"/>
      <c r="W289" s="29"/>
      <c r="X289" s="29"/>
      <c r="Y289" s="29"/>
      <c r="Z289" s="29"/>
      <c r="AA289" s="29"/>
      <c r="AB289" s="29"/>
    </row>
    <row r="290" spans="2:28" x14ac:dyDescent="0.25">
      <c r="B290" s="29" t="s">
        <v>83</v>
      </c>
      <c r="C290" s="41">
        <v>913</v>
      </c>
      <c r="D290" s="48">
        <v>330</v>
      </c>
      <c r="E290" s="54"/>
      <c r="F290" s="49">
        <f t="shared" si="75"/>
        <v>330</v>
      </c>
      <c r="G290" s="49"/>
      <c r="H290" s="49">
        <f t="shared" si="76"/>
        <v>330</v>
      </c>
      <c r="I290" s="50">
        <f t="shared" si="74"/>
        <v>3.45</v>
      </c>
      <c r="J290" s="50">
        <v>20</v>
      </c>
      <c r="K290" s="50"/>
      <c r="L290" s="50"/>
      <c r="M290" s="49">
        <f t="shared" si="77"/>
        <v>306.55</v>
      </c>
      <c r="N290" s="29"/>
      <c r="O290" s="29"/>
      <c r="P290" s="29"/>
      <c r="Q290" s="29"/>
      <c r="R290" s="29"/>
      <c r="S290" s="29"/>
      <c r="T290" s="29"/>
      <c r="U290" s="29"/>
      <c r="V290" s="29"/>
      <c r="W290" s="29"/>
      <c r="X290" s="29"/>
      <c r="Y290" s="29"/>
      <c r="Z290" s="29"/>
      <c r="AA290" s="29"/>
      <c r="AB290" s="29"/>
    </row>
    <row r="291" spans="2:28" x14ac:dyDescent="0.25">
      <c r="B291" s="29" t="s">
        <v>68</v>
      </c>
      <c r="C291" s="41">
        <v>904</v>
      </c>
      <c r="D291" s="48">
        <v>400</v>
      </c>
      <c r="E291" s="54"/>
      <c r="F291" s="49">
        <f t="shared" si="75"/>
        <v>400</v>
      </c>
      <c r="G291" s="49"/>
      <c r="H291" s="49">
        <f t="shared" si="76"/>
        <v>400</v>
      </c>
      <c r="I291" s="50">
        <f t="shared" si="74"/>
        <v>10.4</v>
      </c>
      <c r="J291" s="50">
        <v>20</v>
      </c>
      <c r="K291" s="50"/>
      <c r="L291" s="50"/>
      <c r="M291" s="49">
        <f t="shared" si="77"/>
        <v>369.6</v>
      </c>
      <c r="N291" s="29"/>
      <c r="O291" s="29"/>
      <c r="P291" s="29"/>
      <c r="Q291" s="29"/>
      <c r="R291" s="29"/>
      <c r="S291" s="29"/>
      <c r="T291" s="29"/>
      <c r="U291" s="29"/>
      <c r="V291" s="29"/>
      <c r="W291" s="29"/>
      <c r="X291" s="29"/>
      <c r="Y291" s="29"/>
      <c r="Z291" s="29"/>
      <c r="AA291" s="29"/>
      <c r="AB291" s="29"/>
    </row>
    <row r="292" spans="2:28" x14ac:dyDescent="0.25">
      <c r="B292" s="29" t="s">
        <v>177</v>
      </c>
      <c r="C292" s="41">
        <v>915</v>
      </c>
      <c r="D292" s="48">
        <v>280</v>
      </c>
      <c r="E292" s="54"/>
      <c r="F292" s="49">
        <f t="shared" si="75"/>
        <v>280</v>
      </c>
      <c r="G292" s="49"/>
      <c r="H292" s="49">
        <f t="shared" si="76"/>
        <v>280</v>
      </c>
      <c r="I292" s="50">
        <f t="shared" si="74"/>
        <v>0.95000000000000007</v>
      </c>
      <c r="J292" s="50">
        <v>20</v>
      </c>
      <c r="K292" s="50"/>
      <c r="L292" s="50"/>
      <c r="M292" s="49">
        <f t="shared" si="77"/>
        <v>259.05</v>
      </c>
      <c r="N292" s="29"/>
      <c r="O292" s="29"/>
      <c r="P292" s="29"/>
      <c r="Q292" s="29"/>
      <c r="R292" s="29"/>
      <c r="S292" s="29"/>
      <c r="T292" s="29"/>
      <c r="U292" s="29"/>
      <c r="V292" s="29"/>
      <c r="W292" s="29"/>
      <c r="X292" s="29"/>
      <c r="Y292" s="29"/>
      <c r="Z292" s="29"/>
      <c r="AA292" s="29"/>
      <c r="AB292" s="29"/>
    </row>
    <row r="293" spans="2:28" x14ac:dyDescent="0.25">
      <c r="B293" s="29" t="s">
        <v>71</v>
      </c>
      <c r="C293" s="41">
        <v>930</v>
      </c>
      <c r="D293" s="56">
        <v>300</v>
      </c>
      <c r="E293" s="29"/>
      <c r="F293" s="49">
        <f t="shared" si="75"/>
        <v>300</v>
      </c>
      <c r="G293" s="49"/>
      <c r="H293" s="49">
        <f t="shared" si="76"/>
        <v>300</v>
      </c>
      <c r="I293" s="50">
        <f t="shared" si="74"/>
        <v>1.9500000000000002</v>
      </c>
      <c r="J293" s="50">
        <v>20</v>
      </c>
      <c r="K293" s="50"/>
      <c r="L293" s="50"/>
      <c r="M293" s="49">
        <f t="shared" si="77"/>
        <v>278.05</v>
      </c>
      <c r="N293" s="29"/>
      <c r="O293" s="29"/>
      <c r="P293" s="29"/>
      <c r="Q293" s="29"/>
      <c r="R293" s="29"/>
      <c r="S293" s="29"/>
      <c r="T293" s="29"/>
      <c r="U293" s="29"/>
      <c r="V293" s="29"/>
      <c r="W293" s="29"/>
      <c r="X293" s="29"/>
      <c r="Y293" s="29"/>
      <c r="Z293" s="29"/>
      <c r="AA293" s="29"/>
      <c r="AB293" s="29"/>
    </row>
    <row r="294" spans="2:28" x14ac:dyDescent="0.25">
      <c r="B294" s="29" t="s">
        <v>72</v>
      </c>
      <c r="C294" s="41">
        <v>931</v>
      </c>
      <c r="D294" s="56">
        <v>530</v>
      </c>
      <c r="E294" s="29"/>
      <c r="F294" s="49">
        <f t="shared" si="75"/>
        <v>530</v>
      </c>
      <c r="G294" s="49"/>
      <c r="H294" s="49">
        <f t="shared" si="76"/>
        <v>530</v>
      </c>
      <c r="I294" s="50">
        <f t="shared" si="74"/>
        <v>30.824999999999999</v>
      </c>
      <c r="J294" s="50">
        <v>20</v>
      </c>
      <c r="K294" s="50"/>
      <c r="L294" s="50"/>
      <c r="M294" s="49">
        <f t="shared" si="77"/>
        <v>479.17500000000001</v>
      </c>
      <c r="N294" s="29"/>
      <c r="O294" s="29"/>
      <c r="P294" s="29"/>
      <c r="Q294" s="29"/>
      <c r="R294" s="29"/>
      <c r="S294" s="29"/>
      <c r="T294" s="29"/>
      <c r="U294" s="29"/>
      <c r="V294" s="29"/>
      <c r="W294" s="29"/>
      <c r="X294" s="29"/>
      <c r="Y294" s="29"/>
      <c r="Z294" s="29"/>
      <c r="AA294" s="29"/>
      <c r="AB294" s="29"/>
    </row>
    <row r="295" spans="2:28" x14ac:dyDescent="0.25">
      <c r="B295" s="29" t="s">
        <v>73</v>
      </c>
      <c r="C295" s="41">
        <v>932</v>
      </c>
      <c r="D295" s="56">
        <v>450</v>
      </c>
      <c r="E295" s="56"/>
      <c r="F295" s="49">
        <f t="shared" ref="F295:F316" si="78">SUM(D295:E295)</f>
        <v>450</v>
      </c>
      <c r="G295" s="49"/>
      <c r="H295" s="49">
        <f t="shared" si="76"/>
        <v>450</v>
      </c>
      <c r="I295" s="50">
        <f t="shared" si="74"/>
        <v>16.824999999999999</v>
      </c>
      <c r="J295" s="50">
        <v>20</v>
      </c>
      <c r="K295" s="50"/>
      <c r="L295" s="50"/>
      <c r="M295" s="49">
        <f t="shared" si="77"/>
        <v>413.17500000000001</v>
      </c>
      <c r="N295" s="29"/>
      <c r="O295" s="29"/>
      <c r="P295" s="29"/>
      <c r="Q295" s="29"/>
      <c r="R295" s="29"/>
      <c r="S295" s="29"/>
      <c r="T295" s="29"/>
      <c r="U295" s="29"/>
      <c r="V295" s="29"/>
      <c r="W295" s="29"/>
      <c r="X295" s="29"/>
      <c r="Y295" s="29"/>
      <c r="Z295" s="29"/>
      <c r="AA295" s="29"/>
      <c r="AB295" s="29"/>
    </row>
    <row r="296" spans="2:28" x14ac:dyDescent="0.25">
      <c r="B296" s="29" t="s">
        <v>74</v>
      </c>
      <c r="C296" s="41">
        <v>945</v>
      </c>
      <c r="D296" s="56">
        <v>470</v>
      </c>
      <c r="E296" s="56"/>
      <c r="F296" s="49">
        <f t="shared" si="78"/>
        <v>470</v>
      </c>
      <c r="G296" s="49"/>
      <c r="H296" s="49">
        <f t="shared" si="76"/>
        <v>470</v>
      </c>
      <c r="I296" s="50">
        <f t="shared" si="74"/>
        <v>20.324999999999999</v>
      </c>
      <c r="J296" s="50">
        <v>20</v>
      </c>
      <c r="K296" s="50">
        <v>210</v>
      </c>
      <c r="L296" s="50"/>
      <c r="M296" s="49">
        <f t="shared" si="77"/>
        <v>219.67500000000001</v>
      </c>
      <c r="N296" s="29"/>
      <c r="O296" s="29"/>
      <c r="P296" s="29"/>
      <c r="Q296" s="29"/>
      <c r="R296" s="29"/>
      <c r="S296" s="29"/>
      <c r="T296" s="29"/>
      <c r="U296" s="29"/>
      <c r="V296" s="29"/>
      <c r="W296" s="29"/>
      <c r="X296" s="29"/>
      <c r="Y296" s="29"/>
      <c r="Z296" s="29"/>
      <c r="AA296" s="29"/>
      <c r="AB296" s="29"/>
    </row>
    <row r="297" spans="2:28" x14ac:dyDescent="0.25">
      <c r="B297" s="29" t="s">
        <v>180</v>
      </c>
      <c r="C297" s="41">
        <v>911</v>
      </c>
      <c r="D297" s="56">
        <v>500</v>
      </c>
      <c r="E297" s="29"/>
      <c r="F297" s="49">
        <f t="shared" si="78"/>
        <v>500</v>
      </c>
      <c r="G297" s="49"/>
      <c r="H297" s="49">
        <f t="shared" si="76"/>
        <v>500</v>
      </c>
      <c r="I297" s="50">
        <f t="shared" si="74"/>
        <v>25.574999999999999</v>
      </c>
      <c r="J297" s="50">
        <v>20</v>
      </c>
      <c r="K297" s="50">
        <v>210</v>
      </c>
      <c r="L297" s="50"/>
      <c r="M297" s="49">
        <f t="shared" si="77"/>
        <v>244.42500000000001</v>
      </c>
      <c r="N297" s="29"/>
      <c r="O297" s="29"/>
      <c r="P297" s="29"/>
      <c r="Q297" s="29"/>
      <c r="R297" s="29"/>
      <c r="S297" s="29"/>
      <c r="T297" s="29"/>
      <c r="U297" s="29"/>
      <c r="V297" s="29"/>
      <c r="W297" s="29"/>
      <c r="X297" s="29"/>
      <c r="Y297" s="29"/>
      <c r="Z297" s="29"/>
      <c r="AA297" s="29"/>
      <c r="AB297" s="29"/>
    </row>
    <row r="298" spans="2:28" x14ac:dyDescent="0.25">
      <c r="B298" s="29" t="s">
        <v>75</v>
      </c>
      <c r="C298" s="41">
        <v>929</v>
      </c>
      <c r="D298" s="56">
        <v>240</v>
      </c>
      <c r="E298" s="29"/>
      <c r="F298" s="49">
        <f t="shared" si="78"/>
        <v>240</v>
      </c>
      <c r="G298" s="49"/>
      <c r="H298" s="49">
        <f t="shared" si="76"/>
        <v>240</v>
      </c>
      <c r="I298" s="50">
        <f t="shared" si="74"/>
        <v>0</v>
      </c>
      <c r="J298" s="50">
        <v>20</v>
      </c>
      <c r="K298" s="50">
        <v>105</v>
      </c>
      <c r="L298" s="50"/>
      <c r="M298" s="49">
        <f t="shared" si="77"/>
        <v>115</v>
      </c>
      <c r="N298" s="29"/>
      <c r="O298" s="29"/>
      <c r="P298" s="29"/>
      <c r="Q298" s="29"/>
      <c r="R298" s="29"/>
      <c r="S298" s="29"/>
      <c r="T298" s="29"/>
      <c r="U298" s="29"/>
      <c r="V298" s="29"/>
      <c r="W298" s="29"/>
      <c r="X298" s="29"/>
      <c r="Y298" s="29"/>
      <c r="Z298" s="29"/>
      <c r="AA298" s="29"/>
      <c r="AB298" s="29"/>
    </row>
    <row r="299" spans="2:28" x14ac:dyDescent="0.25">
      <c r="B299" s="29" t="s">
        <v>76</v>
      </c>
      <c r="C299" s="41">
        <v>936</v>
      </c>
      <c r="D299" s="56">
        <v>220</v>
      </c>
      <c r="E299" s="29"/>
      <c r="F299" s="49">
        <f t="shared" si="78"/>
        <v>220</v>
      </c>
      <c r="G299" s="49"/>
      <c r="H299" s="49">
        <f t="shared" si="76"/>
        <v>220</v>
      </c>
      <c r="I299" s="50">
        <f t="shared" si="74"/>
        <v>0</v>
      </c>
      <c r="J299" s="50">
        <v>20</v>
      </c>
      <c r="K299" s="50"/>
      <c r="L299" s="50"/>
      <c r="M299" s="49">
        <f t="shared" si="77"/>
        <v>200</v>
      </c>
      <c r="N299" s="29"/>
      <c r="O299" s="29"/>
      <c r="P299" s="29"/>
      <c r="Q299" s="29"/>
      <c r="R299" s="29"/>
      <c r="S299" s="29"/>
      <c r="T299" s="29"/>
      <c r="U299" s="29"/>
      <c r="V299" s="29"/>
      <c r="W299" s="29"/>
      <c r="X299" s="29"/>
      <c r="Y299" s="29"/>
      <c r="Z299" s="29"/>
      <c r="AA299" s="29"/>
      <c r="AB299" s="29"/>
    </row>
    <row r="300" spans="2:28" x14ac:dyDescent="0.25">
      <c r="B300" s="29" t="s">
        <v>77</v>
      </c>
      <c r="C300" s="41">
        <v>1305</v>
      </c>
      <c r="D300" s="56">
        <v>425</v>
      </c>
      <c r="E300" s="29"/>
      <c r="F300" s="49">
        <f t="shared" si="78"/>
        <v>425</v>
      </c>
      <c r="G300" s="49"/>
      <c r="H300" s="49">
        <f t="shared" si="76"/>
        <v>425</v>
      </c>
      <c r="I300" s="50">
        <f t="shared" si="74"/>
        <v>12.9</v>
      </c>
      <c r="J300" s="50">
        <v>20</v>
      </c>
      <c r="K300" s="50">
        <v>105</v>
      </c>
      <c r="L300" s="50"/>
      <c r="M300" s="49">
        <f t="shared" si="77"/>
        <v>287.10000000000002</v>
      </c>
      <c r="N300" s="29"/>
      <c r="O300" s="29"/>
      <c r="P300" s="29"/>
      <c r="Q300" s="29"/>
      <c r="R300" s="29"/>
      <c r="S300" s="29"/>
      <c r="T300" s="29"/>
      <c r="U300" s="29"/>
      <c r="V300" s="29"/>
      <c r="W300" s="29"/>
      <c r="X300" s="29"/>
      <c r="Y300" s="29"/>
      <c r="Z300" s="29"/>
      <c r="AA300" s="29"/>
      <c r="AB300" s="29"/>
    </row>
    <row r="301" spans="2:28" x14ac:dyDescent="0.25">
      <c r="B301" s="29" t="s">
        <v>182</v>
      </c>
      <c r="C301" s="41"/>
      <c r="D301" s="56">
        <v>300</v>
      </c>
      <c r="E301" s="29"/>
      <c r="F301" s="49">
        <f t="shared" si="78"/>
        <v>300</v>
      </c>
      <c r="G301" s="49"/>
      <c r="H301" s="49">
        <f t="shared" si="76"/>
        <v>300</v>
      </c>
      <c r="I301" s="50">
        <f t="shared" si="74"/>
        <v>1.9500000000000002</v>
      </c>
      <c r="J301" s="50">
        <v>20</v>
      </c>
      <c r="K301" s="50"/>
      <c r="L301" s="50"/>
      <c r="M301" s="49">
        <f t="shared" si="77"/>
        <v>278.05</v>
      </c>
      <c r="N301" s="29"/>
      <c r="O301" s="29"/>
      <c r="P301" s="29"/>
      <c r="Q301" s="29"/>
      <c r="R301" s="29"/>
      <c r="S301" s="29"/>
      <c r="T301" s="29"/>
      <c r="U301" s="29"/>
      <c r="V301" s="29"/>
      <c r="W301" s="29"/>
      <c r="X301" s="29"/>
      <c r="Y301" s="29"/>
      <c r="Z301" s="29"/>
      <c r="AA301" s="29"/>
      <c r="AB301" s="29"/>
    </row>
    <row r="302" spans="2:28" x14ac:dyDescent="0.25">
      <c r="B302" s="29" t="s">
        <v>78</v>
      </c>
      <c r="C302" s="41"/>
      <c r="D302" s="56">
        <v>250</v>
      </c>
      <c r="E302" s="29"/>
      <c r="F302" s="49">
        <f t="shared" si="78"/>
        <v>250</v>
      </c>
      <c r="G302" s="49"/>
      <c r="H302" s="49">
        <f t="shared" si="76"/>
        <v>250</v>
      </c>
      <c r="I302" s="50">
        <f t="shared" si="74"/>
        <v>0</v>
      </c>
      <c r="J302" s="50">
        <v>20</v>
      </c>
      <c r="K302" s="50"/>
      <c r="L302" s="50"/>
      <c r="M302" s="49">
        <f t="shared" si="77"/>
        <v>230</v>
      </c>
      <c r="N302" s="29"/>
      <c r="O302" s="29"/>
      <c r="P302" s="29"/>
      <c r="Q302" s="29"/>
      <c r="R302" s="29"/>
      <c r="S302" s="29"/>
      <c r="T302" s="29"/>
      <c r="U302" s="29"/>
      <c r="V302" s="29"/>
      <c r="W302" s="29"/>
      <c r="X302" s="29"/>
      <c r="Y302" s="29"/>
      <c r="Z302" s="29"/>
      <c r="AA302" s="29"/>
      <c r="AB302" s="29"/>
    </row>
    <row r="303" spans="2:28" x14ac:dyDescent="0.25">
      <c r="B303" s="29" t="s">
        <v>183</v>
      </c>
      <c r="C303" s="41"/>
      <c r="D303" s="56">
        <v>320</v>
      </c>
      <c r="E303" s="29"/>
      <c r="F303" s="49">
        <f t="shared" si="78"/>
        <v>320</v>
      </c>
      <c r="G303" s="49"/>
      <c r="H303" s="49">
        <f t="shared" si="76"/>
        <v>320</v>
      </c>
      <c r="I303" s="50">
        <f t="shared" si="74"/>
        <v>2.95</v>
      </c>
      <c r="J303" s="50">
        <v>20</v>
      </c>
      <c r="K303" s="50"/>
      <c r="L303" s="50"/>
      <c r="M303" s="49">
        <f t="shared" si="77"/>
        <v>297.05</v>
      </c>
      <c r="N303" s="29"/>
      <c r="O303" s="29"/>
      <c r="P303" s="29"/>
      <c r="Q303" s="29"/>
      <c r="R303" s="29"/>
      <c r="S303" s="29"/>
      <c r="T303" s="29"/>
      <c r="U303" s="29"/>
      <c r="V303" s="29"/>
      <c r="W303" s="29"/>
      <c r="X303" s="29"/>
      <c r="Y303" s="29"/>
      <c r="Z303" s="29"/>
      <c r="AA303" s="29"/>
      <c r="AB303" s="29"/>
    </row>
    <row r="304" spans="2:28" x14ac:dyDescent="0.25">
      <c r="B304" s="29" t="s">
        <v>184</v>
      </c>
      <c r="C304" s="41"/>
      <c r="D304" s="56">
        <v>300</v>
      </c>
      <c r="E304" s="29"/>
      <c r="F304" s="49">
        <f t="shared" si="78"/>
        <v>300</v>
      </c>
      <c r="G304" s="49"/>
      <c r="H304" s="49">
        <f t="shared" si="76"/>
        <v>300</v>
      </c>
      <c r="I304" s="50">
        <f t="shared" si="74"/>
        <v>1.9500000000000002</v>
      </c>
      <c r="J304" s="50">
        <v>20</v>
      </c>
      <c r="K304" s="50"/>
      <c r="L304" s="50"/>
      <c r="M304" s="49">
        <f t="shared" si="77"/>
        <v>278.05</v>
      </c>
      <c r="N304" s="29"/>
      <c r="O304" s="29"/>
      <c r="P304" s="29"/>
      <c r="Q304" s="29"/>
      <c r="R304" s="29"/>
      <c r="S304" s="29"/>
      <c r="T304" s="29"/>
      <c r="U304" s="29"/>
      <c r="V304" s="29"/>
      <c r="W304" s="29"/>
      <c r="X304" s="29"/>
      <c r="Y304" s="29"/>
      <c r="Z304" s="29"/>
      <c r="AA304" s="29"/>
      <c r="AB304" s="29"/>
    </row>
    <row r="305" spans="2:28" x14ac:dyDescent="0.25">
      <c r="B305" s="29" t="s">
        <v>185</v>
      </c>
      <c r="C305" s="41">
        <v>1988</v>
      </c>
      <c r="D305" s="56">
        <v>250</v>
      </c>
      <c r="E305" s="29"/>
      <c r="F305" s="49">
        <f t="shared" si="78"/>
        <v>250</v>
      </c>
      <c r="G305" s="49"/>
      <c r="H305" s="49">
        <f t="shared" si="76"/>
        <v>250</v>
      </c>
      <c r="I305" s="50">
        <f t="shared" si="74"/>
        <v>0</v>
      </c>
      <c r="J305" s="50">
        <v>20</v>
      </c>
      <c r="K305" s="50"/>
      <c r="L305" s="50"/>
      <c r="M305" s="49">
        <f t="shared" si="77"/>
        <v>230</v>
      </c>
      <c r="N305" s="29"/>
      <c r="O305" s="29"/>
      <c r="P305" s="29"/>
      <c r="Q305" s="29"/>
      <c r="R305" s="29"/>
      <c r="S305" s="29"/>
      <c r="T305" s="29"/>
      <c r="U305" s="29"/>
      <c r="V305" s="29"/>
      <c r="W305" s="29"/>
      <c r="X305" s="29"/>
      <c r="Y305" s="29"/>
      <c r="Z305" s="29"/>
      <c r="AA305" s="29"/>
      <c r="AB305" s="29"/>
    </row>
    <row r="306" spans="2:28" x14ac:dyDescent="0.25">
      <c r="B306" s="29" t="s">
        <v>79</v>
      </c>
      <c r="C306" s="41">
        <v>483</v>
      </c>
      <c r="D306" s="48">
        <v>350</v>
      </c>
      <c r="E306" s="29"/>
      <c r="F306" s="49">
        <f t="shared" si="78"/>
        <v>350</v>
      </c>
      <c r="G306" s="49"/>
      <c r="H306" s="49">
        <f t="shared" si="76"/>
        <v>350</v>
      </c>
      <c r="I306" s="50">
        <f t="shared" si="74"/>
        <v>5.4</v>
      </c>
      <c r="J306" s="50">
        <v>20</v>
      </c>
      <c r="K306" s="50"/>
      <c r="L306" s="50"/>
      <c r="M306" s="49">
        <f t="shared" si="77"/>
        <v>324.60000000000002</v>
      </c>
      <c r="N306" s="29"/>
      <c r="O306" s="29"/>
      <c r="P306" s="29"/>
      <c r="Q306" s="29"/>
      <c r="R306" s="29"/>
      <c r="S306" s="29"/>
      <c r="T306" s="29"/>
      <c r="U306" s="29"/>
      <c r="V306" s="29"/>
      <c r="W306" s="29"/>
      <c r="X306" s="29"/>
      <c r="Y306" s="29"/>
      <c r="Z306" s="29"/>
      <c r="AA306" s="29"/>
      <c r="AB306" s="29"/>
    </row>
    <row r="307" spans="2:28" x14ac:dyDescent="0.25">
      <c r="B307" s="29" t="s">
        <v>186</v>
      </c>
      <c r="C307" s="41">
        <v>2005</v>
      </c>
      <c r="D307" s="56">
        <v>200</v>
      </c>
      <c r="E307" s="29"/>
      <c r="F307" s="49">
        <f t="shared" si="78"/>
        <v>200</v>
      </c>
      <c r="G307" s="49"/>
      <c r="H307" s="49">
        <f t="shared" si="76"/>
        <v>200</v>
      </c>
      <c r="I307" s="50">
        <f t="shared" si="74"/>
        <v>0</v>
      </c>
      <c r="J307" s="50">
        <v>20</v>
      </c>
      <c r="K307" s="50"/>
      <c r="L307" s="50"/>
      <c r="M307" s="49">
        <f t="shared" si="77"/>
        <v>180</v>
      </c>
      <c r="N307" s="29"/>
      <c r="O307" s="29"/>
      <c r="P307" s="29"/>
      <c r="Q307" s="29"/>
      <c r="R307" s="29"/>
      <c r="S307" s="29"/>
      <c r="T307" s="29"/>
      <c r="U307" s="29"/>
      <c r="V307" s="29"/>
      <c r="W307" s="29"/>
      <c r="X307" s="29"/>
      <c r="Y307" s="29"/>
      <c r="Z307" s="29"/>
      <c r="AA307" s="29"/>
      <c r="AB307" s="29"/>
    </row>
    <row r="308" spans="2:28" x14ac:dyDescent="0.25">
      <c r="B308" s="29" t="s">
        <v>187</v>
      </c>
      <c r="C308" s="41">
        <v>2106</v>
      </c>
      <c r="D308" s="56">
        <v>200</v>
      </c>
      <c r="E308" s="29"/>
      <c r="F308" s="49">
        <f t="shared" si="78"/>
        <v>200</v>
      </c>
      <c r="G308" s="49"/>
      <c r="H308" s="49">
        <f t="shared" si="76"/>
        <v>200</v>
      </c>
      <c r="I308" s="50">
        <f t="shared" si="74"/>
        <v>0</v>
      </c>
      <c r="J308" s="50">
        <v>20</v>
      </c>
      <c r="K308" s="50"/>
      <c r="L308" s="50"/>
      <c r="M308" s="49">
        <f t="shared" si="77"/>
        <v>180</v>
      </c>
      <c r="N308" s="29"/>
      <c r="O308" s="29"/>
      <c r="P308" s="29"/>
      <c r="Q308" s="29"/>
      <c r="R308" s="29"/>
      <c r="S308" s="29"/>
      <c r="T308" s="29"/>
      <c r="U308" s="29"/>
      <c r="V308" s="29"/>
      <c r="W308" s="29"/>
      <c r="X308" s="29"/>
      <c r="Y308" s="29"/>
      <c r="Z308" s="29"/>
      <c r="AA308" s="29"/>
      <c r="AB308" s="29"/>
    </row>
    <row r="309" spans="2:28" x14ac:dyDescent="0.25">
      <c r="B309" s="29" t="s">
        <v>188</v>
      </c>
      <c r="C309" s="41">
        <v>2107</v>
      </c>
      <c r="D309" s="56">
        <v>500</v>
      </c>
      <c r="E309" s="29"/>
      <c r="F309" s="49">
        <f t="shared" si="78"/>
        <v>500</v>
      </c>
      <c r="G309" s="49"/>
      <c r="H309" s="49">
        <f t="shared" si="76"/>
        <v>500</v>
      </c>
      <c r="I309" s="50">
        <f t="shared" si="74"/>
        <v>25.574999999999999</v>
      </c>
      <c r="J309" s="50">
        <v>20</v>
      </c>
      <c r="K309" s="50"/>
      <c r="L309" s="50"/>
      <c r="M309" s="49">
        <f t="shared" si="77"/>
        <v>454.42500000000001</v>
      </c>
      <c r="N309" s="29"/>
      <c r="O309" s="29"/>
      <c r="P309" s="29"/>
      <c r="Q309" s="29"/>
      <c r="R309" s="29"/>
      <c r="S309" s="29"/>
      <c r="T309" s="29"/>
      <c r="U309" s="29"/>
      <c r="V309" s="29"/>
      <c r="W309" s="29"/>
      <c r="X309" s="29"/>
      <c r="Y309" s="29"/>
      <c r="Z309" s="29"/>
      <c r="AA309" s="29"/>
      <c r="AB309" s="29"/>
    </row>
    <row r="310" spans="2:28" x14ac:dyDescent="0.25">
      <c r="B310" s="29" t="s">
        <v>80</v>
      </c>
      <c r="C310" s="41">
        <v>2108</v>
      </c>
      <c r="D310" s="56">
        <v>500</v>
      </c>
      <c r="E310" s="29"/>
      <c r="F310" s="49">
        <f t="shared" si="78"/>
        <v>500</v>
      </c>
      <c r="G310" s="49"/>
      <c r="H310" s="49">
        <f t="shared" si="76"/>
        <v>500</v>
      </c>
      <c r="I310" s="50">
        <f t="shared" si="74"/>
        <v>25.574999999999999</v>
      </c>
      <c r="J310" s="50">
        <v>20</v>
      </c>
      <c r="K310" s="50"/>
      <c r="L310" s="50"/>
      <c r="M310" s="49">
        <f t="shared" si="77"/>
        <v>454.42500000000001</v>
      </c>
      <c r="N310" s="29"/>
      <c r="O310" s="29"/>
      <c r="P310" s="29"/>
      <c r="Q310" s="29"/>
      <c r="R310" s="29"/>
      <c r="S310" s="29"/>
      <c r="T310" s="29"/>
      <c r="U310" s="29"/>
      <c r="V310" s="29"/>
      <c r="W310" s="29"/>
      <c r="X310" s="29"/>
      <c r="Y310" s="29"/>
      <c r="Z310" s="29"/>
      <c r="AA310" s="29"/>
      <c r="AB310" s="29"/>
    </row>
    <row r="311" spans="2:28" x14ac:dyDescent="0.25">
      <c r="B311" s="29" t="s">
        <v>189</v>
      </c>
      <c r="C311" s="41">
        <v>2155</v>
      </c>
      <c r="D311" s="56">
        <v>200</v>
      </c>
      <c r="E311" s="29"/>
      <c r="F311" s="49">
        <f t="shared" si="78"/>
        <v>200</v>
      </c>
      <c r="G311" s="49"/>
      <c r="H311" s="49">
        <f t="shared" si="76"/>
        <v>200</v>
      </c>
      <c r="I311" s="50">
        <f t="shared" si="74"/>
        <v>0</v>
      </c>
      <c r="J311" s="50">
        <v>20</v>
      </c>
      <c r="K311" s="50"/>
      <c r="L311" s="50"/>
      <c r="M311" s="49">
        <f t="shared" si="77"/>
        <v>180</v>
      </c>
      <c r="N311" s="29"/>
      <c r="O311" s="29"/>
      <c r="P311" s="29"/>
      <c r="Q311" s="29"/>
      <c r="R311" s="29"/>
      <c r="S311" s="29"/>
      <c r="T311" s="29"/>
      <c r="U311" s="29"/>
      <c r="V311" s="29"/>
      <c r="W311" s="29"/>
      <c r="X311" s="29"/>
      <c r="Y311" s="29"/>
      <c r="Z311" s="29"/>
      <c r="AA311" s="29"/>
      <c r="AB311" s="29"/>
    </row>
    <row r="312" spans="2:28" x14ac:dyDescent="0.25">
      <c r="B312" s="29" t="s">
        <v>81</v>
      </c>
      <c r="C312" s="41">
        <v>2156</v>
      </c>
      <c r="D312" s="56">
        <v>200</v>
      </c>
      <c r="E312" s="29"/>
      <c r="F312" s="49">
        <f t="shared" si="78"/>
        <v>200</v>
      </c>
      <c r="G312" s="49"/>
      <c r="H312" s="49">
        <f t="shared" si="76"/>
        <v>200</v>
      </c>
      <c r="I312" s="50">
        <f t="shared" si="74"/>
        <v>0</v>
      </c>
      <c r="J312" s="50">
        <v>20</v>
      </c>
      <c r="K312" s="50"/>
      <c r="L312" s="50"/>
      <c r="M312" s="49">
        <f t="shared" si="77"/>
        <v>180</v>
      </c>
      <c r="N312" s="29"/>
      <c r="O312" s="29"/>
      <c r="P312" s="29"/>
      <c r="Q312" s="29"/>
      <c r="R312" s="29"/>
      <c r="S312" s="29"/>
      <c r="T312" s="29"/>
      <c r="U312" s="29"/>
      <c r="V312" s="29"/>
      <c r="W312" s="29"/>
      <c r="X312" s="29"/>
      <c r="Y312" s="29"/>
      <c r="Z312" s="29"/>
      <c r="AA312" s="29"/>
      <c r="AB312" s="29"/>
    </row>
    <row r="313" spans="2:28" x14ac:dyDescent="0.25">
      <c r="B313" s="29" t="s">
        <v>82</v>
      </c>
      <c r="C313" s="41">
        <v>2157</v>
      </c>
      <c r="D313" s="56">
        <v>200</v>
      </c>
      <c r="E313" s="29"/>
      <c r="F313" s="49">
        <f t="shared" si="78"/>
        <v>200</v>
      </c>
      <c r="G313" s="49"/>
      <c r="H313" s="49">
        <f t="shared" si="76"/>
        <v>200</v>
      </c>
      <c r="I313" s="50">
        <f t="shared" si="74"/>
        <v>0</v>
      </c>
      <c r="J313" s="50">
        <v>20</v>
      </c>
      <c r="K313" s="50"/>
      <c r="L313" s="50"/>
      <c r="M313" s="49">
        <f t="shared" si="77"/>
        <v>180</v>
      </c>
      <c r="N313" s="29"/>
      <c r="O313" s="29"/>
      <c r="P313" s="29"/>
      <c r="Q313" s="29"/>
      <c r="R313" s="29"/>
      <c r="S313" s="29"/>
      <c r="T313" s="29"/>
      <c r="U313" s="29"/>
      <c r="V313" s="29"/>
      <c r="W313" s="29"/>
      <c r="X313" s="29"/>
      <c r="Y313" s="29"/>
      <c r="Z313" s="29"/>
      <c r="AA313" s="29"/>
      <c r="AB313" s="29"/>
    </row>
    <row r="314" spans="2:28" x14ac:dyDescent="0.25">
      <c r="B314" s="29" t="s">
        <v>197</v>
      </c>
      <c r="C314" s="29"/>
      <c r="D314" s="56">
        <v>570</v>
      </c>
      <c r="E314" s="29"/>
      <c r="F314" s="49">
        <f t="shared" si="78"/>
        <v>570</v>
      </c>
      <c r="G314" s="49"/>
      <c r="H314" s="49">
        <f t="shared" si="76"/>
        <v>570</v>
      </c>
      <c r="I314" s="50">
        <f t="shared" si="74"/>
        <v>37.825000000000003</v>
      </c>
      <c r="J314" s="50">
        <v>20</v>
      </c>
      <c r="K314" s="50"/>
      <c r="L314" s="50"/>
      <c r="M314" s="49">
        <f t="shared" si="77"/>
        <v>512.17499999999995</v>
      </c>
      <c r="N314" s="29"/>
      <c r="O314" s="29"/>
      <c r="P314" s="29"/>
      <c r="Q314" s="29"/>
      <c r="R314" s="29"/>
      <c r="S314" s="29"/>
      <c r="T314" s="29"/>
      <c r="U314" s="29"/>
      <c r="V314" s="29"/>
      <c r="W314" s="29"/>
      <c r="X314" s="29"/>
      <c r="Y314" s="29"/>
      <c r="Z314" s="29"/>
      <c r="AA314" s="29"/>
      <c r="AB314" s="29"/>
    </row>
    <row r="315" spans="2:28" x14ac:dyDescent="0.25">
      <c r="B315" s="29" t="s">
        <v>201</v>
      </c>
      <c r="C315" s="29"/>
      <c r="D315" s="56">
        <v>600</v>
      </c>
      <c r="E315" s="29"/>
      <c r="F315" s="49">
        <f t="shared" si="78"/>
        <v>600</v>
      </c>
      <c r="G315" s="49"/>
      <c r="H315" s="49">
        <f t="shared" si="76"/>
        <v>600</v>
      </c>
      <c r="I315" s="50">
        <f t="shared" si="74"/>
        <v>43.075000000000003</v>
      </c>
      <c r="J315" s="50">
        <v>20</v>
      </c>
      <c r="K315" s="50">
        <v>200</v>
      </c>
      <c r="L315" s="50"/>
      <c r="M315" s="49">
        <f t="shared" si="77"/>
        <v>336.92499999999995</v>
      </c>
      <c r="N315" s="29"/>
      <c r="O315" s="29"/>
      <c r="P315" s="29"/>
      <c r="Q315" s="29"/>
      <c r="R315" s="29"/>
      <c r="S315" s="29"/>
      <c r="T315" s="29"/>
      <c r="U315" s="29"/>
      <c r="V315" s="29"/>
      <c r="W315" s="29"/>
      <c r="X315" s="29"/>
      <c r="Y315" s="29"/>
      <c r="Z315" s="29"/>
      <c r="AA315" s="29"/>
      <c r="AB315" s="29"/>
    </row>
    <row r="316" spans="2:28" x14ac:dyDescent="0.25">
      <c r="B316" s="29" t="s">
        <v>202</v>
      </c>
      <c r="C316" s="29"/>
      <c r="D316" s="56">
        <v>555.24</v>
      </c>
      <c r="E316" s="29"/>
      <c r="F316" s="49">
        <f t="shared" si="78"/>
        <v>555.24</v>
      </c>
      <c r="G316" s="49"/>
      <c r="H316" s="49">
        <f t="shared" si="76"/>
        <v>555.24</v>
      </c>
      <c r="I316" s="50">
        <f t="shared" si="74"/>
        <v>35.242000000000004</v>
      </c>
      <c r="J316" s="50">
        <v>20</v>
      </c>
      <c r="K316" s="50"/>
      <c r="L316" s="50"/>
      <c r="M316" s="49">
        <f t="shared" si="77"/>
        <v>499.99800000000005</v>
      </c>
      <c r="N316" s="29"/>
      <c r="O316" s="29"/>
      <c r="P316" s="29"/>
      <c r="Q316" s="29"/>
      <c r="R316" s="29"/>
      <c r="S316" s="29"/>
      <c r="T316" s="29"/>
      <c r="U316" s="29"/>
      <c r="V316" s="29"/>
      <c r="W316" s="29"/>
      <c r="X316" s="29"/>
      <c r="Y316" s="29"/>
      <c r="Z316" s="29"/>
      <c r="AA316" s="29"/>
      <c r="AB316" s="29"/>
    </row>
    <row r="317" spans="2:28" ht="15.75" thickBot="1" x14ac:dyDescent="0.3">
      <c r="B317" s="29"/>
      <c r="C317" s="29"/>
      <c r="D317" s="58">
        <f>SUM(D287:D316)</f>
        <v>10740.24</v>
      </c>
      <c r="E317" s="58">
        <f t="shared" ref="E317:M317" si="79">SUM(E287:E316)</f>
        <v>0</v>
      </c>
      <c r="F317" s="58">
        <f t="shared" si="79"/>
        <v>10740.24</v>
      </c>
      <c r="G317" s="58">
        <f t="shared" si="79"/>
        <v>0</v>
      </c>
      <c r="H317" s="58">
        <f t="shared" si="79"/>
        <v>10740.24</v>
      </c>
      <c r="I317" s="58">
        <f t="shared" si="79"/>
        <v>323.94199999999995</v>
      </c>
      <c r="J317" s="58">
        <f t="shared" si="79"/>
        <v>600</v>
      </c>
      <c r="K317" s="58">
        <f t="shared" si="79"/>
        <v>830</v>
      </c>
      <c r="L317" s="58">
        <f t="shared" si="79"/>
        <v>0</v>
      </c>
      <c r="M317" s="58">
        <f t="shared" si="79"/>
        <v>8986.2980000000025</v>
      </c>
      <c r="N317" s="29"/>
      <c r="O317" s="29"/>
      <c r="P317" s="29"/>
      <c r="Q317" s="29"/>
      <c r="R317" s="29"/>
      <c r="S317" s="29"/>
      <c r="T317" s="29"/>
      <c r="U317" s="29"/>
      <c r="V317" s="29"/>
      <c r="W317" s="29"/>
      <c r="X317" s="29"/>
      <c r="Y317" s="29"/>
      <c r="Z317" s="29"/>
      <c r="AA317" s="29"/>
      <c r="AB317" s="29"/>
    </row>
    <row r="318" spans="2:28" ht="15.75" thickTop="1" x14ac:dyDescent="0.25">
      <c r="B318" s="29"/>
      <c r="C318" s="29"/>
      <c r="D318" s="59"/>
      <c r="E318" s="59"/>
      <c r="F318" s="59"/>
      <c r="G318" s="59"/>
      <c r="H318" s="59"/>
      <c r="I318" s="59"/>
      <c r="J318" s="59"/>
      <c r="K318" s="59"/>
      <c r="L318" s="59"/>
      <c r="M318" s="59"/>
      <c r="N318" s="29"/>
      <c r="O318" s="29"/>
      <c r="P318" s="29"/>
      <c r="Q318" s="29"/>
      <c r="R318" s="29"/>
      <c r="S318" s="29"/>
      <c r="T318" s="29"/>
      <c r="U318" s="29"/>
      <c r="V318" s="29"/>
      <c r="W318" s="29"/>
      <c r="X318" s="29"/>
      <c r="Y318" s="29"/>
      <c r="Z318" s="29"/>
      <c r="AA318" s="29"/>
      <c r="AB318" s="29"/>
    </row>
    <row r="319" spans="2:28" x14ac:dyDescent="0.25">
      <c r="B319" s="29"/>
      <c r="C319" s="29"/>
      <c r="D319" s="59"/>
      <c r="E319" s="59"/>
      <c r="F319" s="59"/>
      <c r="G319" s="59"/>
      <c r="H319" s="59"/>
      <c r="I319" s="59"/>
      <c r="J319" s="59"/>
      <c r="K319" s="59"/>
      <c r="L319" s="59"/>
      <c r="M319" s="59"/>
      <c r="N319" s="29"/>
      <c r="O319" s="29"/>
      <c r="P319" s="29"/>
      <c r="Q319" s="29"/>
      <c r="R319" s="29"/>
      <c r="S319" s="29"/>
      <c r="T319" s="29"/>
      <c r="U319" s="29"/>
      <c r="V319" s="29"/>
      <c r="W319" s="29"/>
      <c r="X319" s="29"/>
      <c r="Y319" s="29"/>
      <c r="Z319" s="29"/>
      <c r="AA319" s="29"/>
      <c r="AB319" s="29"/>
    </row>
    <row r="320" spans="2:28" x14ac:dyDescent="0.25">
      <c r="B320" s="29"/>
      <c r="C320" s="29"/>
      <c r="D320" s="59"/>
      <c r="E320" s="59"/>
      <c r="F320" s="59"/>
      <c r="G320" s="59"/>
      <c r="H320" s="59"/>
      <c r="I320" s="59"/>
      <c r="J320" s="59"/>
      <c r="K320" s="59"/>
      <c r="L320" s="59"/>
      <c r="M320" s="59"/>
      <c r="N320" s="29"/>
      <c r="O320" s="29"/>
      <c r="P320" s="29"/>
      <c r="Q320" s="29"/>
      <c r="R320" s="29"/>
      <c r="S320" s="29"/>
      <c r="T320" s="29"/>
      <c r="U320" s="29"/>
      <c r="V320" s="29"/>
      <c r="W320" s="29"/>
      <c r="X320" s="29"/>
      <c r="Y320" s="29"/>
      <c r="Z320" s="29"/>
      <c r="AA320" s="29"/>
      <c r="AB320" s="29"/>
    </row>
    <row r="321" spans="2:28" x14ac:dyDescent="0.25">
      <c r="B321" s="30" t="s">
        <v>203</v>
      </c>
      <c r="C321" s="29"/>
      <c r="D321" s="29"/>
      <c r="E321" s="29"/>
      <c r="F321" s="29"/>
      <c r="G321" s="29"/>
      <c r="H321" s="29"/>
      <c r="I321" s="29"/>
      <c r="J321" s="29"/>
      <c r="K321" s="29"/>
      <c r="L321" s="29"/>
      <c r="M321" s="29"/>
      <c r="N321" s="29"/>
      <c r="O321" s="29"/>
      <c r="P321" s="29"/>
      <c r="Q321" s="29"/>
      <c r="R321" s="29"/>
      <c r="S321" s="29"/>
      <c r="T321" s="29"/>
      <c r="U321" s="29"/>
      <c r="V321" s="29"/>
      <c r="W321" s="29"/>
      <c r="X321" s="29"/>
      <c r="Y321" s="29"/>
      <c r="Z321" s="29"/>
      <c r="AA321" s="29"/>
      <c r="AB321" s="29"/>
    </row>
    <row r="322" spans="2:28" ht="15.75" thickBot="1" x14ac:dyDescent="0.3">
      <c r="B322" s="29"/>
      <c r="C322" s="29"/>
      <c r="D322" s="29"/>
      <c r="E322" s="29"/>
      <c r="F322" s="29"/>
      <c r="G322" s="29"/>
      <c r="H322" s="29"/>
      <c r="I322" s="29"/>
      <c r="J322" s="29"/>
      <c r="K322" s="29"/>
      <c r="L322" s="29"/>
      <c r="M322" s="29"/>
      <c r="N322" s="29"/>
      <c r="O322" s="29"/>
      <c r="P322" s="29"/>
      <c r="Q322" s="29"/>
      <c r="R322" s="29"/>
      <c r="S322" s="29"/>
      <c r="T322" s="29"/>
      <c r="U322" s="29"/>
      <c r="V322" s="29"/>
      <c r="W322" s="29"/>
      <c r="X322" s="29"/>
      <c r="Y322" s="29"/>
      <c r="Z322" s="29"/>
      <c r="AA322" s="29"/>
      <c r="AB322" s="29"/>
    </row>
    <row r="323" spans="2:28" ht="15.75" thickBot="1" x14ac:dyDescent="0.3">
      <c r="B323" s="209" t="s">
        <v>120</v>
      </c>
      <c r="C323" s="210"/>
      <c r="D323" s="210"/>
      <c r="E323" s="210"/>
      <c r="F323" s="210"/>
      <c r="G323" s="210"/>
      <c r="H323" s="210"/>
      <c r="I323" s="210"/>
      <c r="J323" s="32"/>
      <c r="K323" s="32"/>
      <c r="L323" s="32"/>
      <c r="M323" s="32"/>
      <c r="N323" s="32"/>
      <c r="O323" s="211"/>
      <c r="P323" s="211"/>
      <c r="Q323" s="211"/>
      <c r="R323" s="211"/>
      <c r="S323" s="211"/>
      <c r="T323" s="211"/>
      <c r="U323" s="211"/>
      <c r="V323" s="211"/>
      <c r="W323" s="211"/>
      <c r="X323" s="211"/>
      <c r="Y323" s="211"/>
      <c r="Z323" s="211"/>
      <c r="AA323" s="211"/>
      <c r="AB323" s="211"/>
    </row>
    <row r="324" spans="2:28" ht="52.5" thickBot="1" x14ac:dyDescent="0.3">
      <c r="B324" s="33" t="s">
        <v>9</v>
      </c>
      <c r="C324" s="65" t="s">
        <v>10</v>
      </c>
      <c r="D324" s="66" t="s">
        <v>11</v>
      </c>
      <c r="E324" s="66" t="s">
        <v>162</v>
      </c>
      <c r="F324" s="66" t="s">
        <v>104</v>
      </c>
      <c r="G324" s="66" t="s">
        <v>163</v>
      </c>
      <c r="H324" s="66" t="s">
        <v>13</v>
      </c>
      <c r="I324" s="67" t="s">
        <v>14</v>
      </c>
      <c r="J324" s="67" t="s">
        <v>89</v>
      </c>
      <c r="K324" s="67" t="s">
        <v>90</v>
      </c>
      <c r="L324" s="67" t="s">
        <v>152</v>
      </c>
      <c r="M324" s="68" t="s">
        <v>15</v>
      </c>
      <c r="N324" s="69" t="s">
        <v>164</v>
      </c>
      <c r="O324" s="37" t="s">
        <v>165</v>
      </c>
      <c r="P324" s="38"/>
      <c r="Q324" s="38"/>
      <c r="R324" s="38"/>
      <c r="S324" s="38"/>
      <c r="T324" s="38"/>
      <c r="U324" s="38"/>
      <c r="V324" s="38"/>
      <c r="W324" s="38"/>
      <c r="X324" s="38"/>
      <c r="Y324" s="38"/>
      <c r="Z324" s="38"/>
      <c r="AA324" s="38"/>
      <c r="AB324" s="39"/>
    </row>
    <row r="325" spans="2:28" x14ac:dyDescent="0.25">
      <c r="B325" s="40" t="s">
        <v>166</v>
      </c>
      <c r="C325" s="70"/>
      <c r="D325" s="71" t="s">
        <v>18</v>
      </c>
      <c r="E325" s="71" t="s">
        <v>18</v>
      </c>
      <c r="F325" s="71" t="s">
        <v>18</v>
      </c>
      <c r="G325" s="73">
        <v>5.5E-2</v>
      </c>
      <c r="H325" s="71" t="s">
        <v>18</v>
      </c>
      <c r="I325" s="71" t="s">
        <v>18</v>
      </c>
      <c r="J325" s="71" t="s">
        <v>18</v>
      </c>
      <c r="K325" s="71" t="s">
        <v>18</v>
      </c>
      <c r="L325" s="71"/>
      <c r="M325" s="71" t="s">
        <v>18</v>
      </c>
      <c r="N325" s="71" t="s">
        <v>18</v>
      </c>
      <c r="O325" s="29"/>
      <c r="P325" s="29"/>
      <c r="Q325" s="29"/>
      <c r="R325" s="29"/>
      <c r="S325" s="29"/>
      <c r="T325" s="29"/>
      <c r="U325" s="29"/>
      <c r="V325" s="29"/>
      <c r="W325" s="29"/>
      <c r="X325" s="29"/>
      <c r="Y325" s="29"/>
      <c r="Z325" s="29"/>
      <c r="AA325" s="29"/>
      <c r="AB325" s="45"/>
    </row>
    <row r="326" spans="2:28" x14ac:dyDescent="0.25">
      <c r="B326" s="46" t="s">
        <v>167</v>
      </c>
      <c r="C326" s="74">
        <v>904</v>
      </c>
      <c r="D326" s="75">
        <v>1525</v>
      </c>
      <c r="E326" s="76"/>
      <c r="F326" s="76">
        <f>SUM(D326:E326)</f>
        <v>1525</v>
      </c>
      <c r="G326" s="76">
        <f>D326*$G$272</f>
        <v>83.875</v>
      </c>
      <c r="H326" s="76">
        <f>F326-G326</f>
        <v>1441.125</v>
      </c>
      <c r="I326" s="50">
        <f t="shared" ref="I326:I333" si="80">IF(H326&lt;=261,0,IF(H326&lt;=331,5%*(H326-261),IF(H326&lt;=431,5%*70+10%*(H326-331),IF(H326&lt;=3241,5%*70+10%*100+17.5%*(H326-431),IF(H326&gt;3241,5%*70+10%*100+17.5%*2810+25%*(H326-3241))))))</f>
        <v>190.27187499999999</v>
      </c>
      <c r="J326" s="77">
        <v>20</v>
      </c>
      <c r="K326" s="77"/>
      <c r="L326" s="77"/>
      <c r="M326" s="76">
        <f>H326-I326-J326-K326-L326</f>
        <v>1230.8531250000001</v>
      </c>
      <c r="N326" s="77">
        <f t="shared" ref="N326" si="81">D326*0.13</f>
        <v>198.25</v>
      </c>
      <c r="O326" s="51">
        <f>D326*13.5%</f>
        <v>205.875</v>
      </c>
      <c r="P326" s="51"/>
      <c r="Q326" s="51"/>
      <c r="R326" s="51"/>
      <c r="S326" s="51"/>
      <c r="T326" s="51"/>
      <c r="U326" s="51"/>
      <c r="V326" s="51"/>
      <c r="W326" s="51"/>
      <c r="X326" s="51"/>
      <c r="Y326" s="51"/>
      <c r="Z326" s="51"/>
      <c r="AA326" s="51"/>
      <c r="AB326" s="52"/>
    </row>
    <row r="327" spans="2:28" x14ac:dyDescent="0.25">
      <c r="B327" s="46" t="s">
        <v>169</v>
      </c>
      <c r="C327" s="70">
        <v>1886</v>
      </c>
      <c r="D327" s="75">
        <v>980</v>
      </c>
      <c r="E327" s="76"/>
      <c r="F327" s="76">
        <f t="shared" ref="F327:F333" si="82">SUM(D327:E327)</f>
        <v>980</v>
      </c>
      <c r="G327" s="76">
        <f t="shared" ref="G327:G333" si="83">D327*$G$272</f>
        <v>53.9</v>
      </c>
      <c r="H327" s="76">
        <f t="shared" ref="H327:H333" si="84">F327-G327</f>
        <v>926.1</v>
      </c>
      <c r="I327" s="50">
        <f t="shared" si="80"/>
        <v>100.1425</v>
      </c>
      <c r="J327" s="77">
        <v>20</v>
      </c>
      <c r="K327" s="77"/>
      <c r="L327" s="77"/>
      <c r="M327" s="76">
        <f t="shared" ref="M327:M333" si="85">H327-I327-J327-K327-L327</f>
        <v>805.95749999999998</v>
      </c>
      <c r="N327" s="77">
        <f>D327*0.13</f>
        <v>127.4</v>
      </c>
      <c r="O327" s="51">
        <f t="shared" ref="O327:O333" si="86">D327*13.5%</f>
        <v>132.30000000000001</v>
      </c>
      <c r="P327" s="51"/>
      <c r="Q327" s="51"/>
      <c r="R327" s="51"/>
      <c r="S327" s="51"/>
      <c r="T327" s="51"/>
      <c r="U327" s="51"/>
      <c r="V327" s="51"/>
      <c r="W327" s="51"/>
      <c r="X327" s="51"/>
      <c r="Y327" s="51"/>
      <c r="Z327" s="51"/>
      <c r="AA327" s="51"/>
      <c r="AB327" s="52"/>
    </row>
    <row r="328" spans="2:28" x14ac:dyDescent="0.25">
      <c r="B328" s="53" t="s">
        <v>170</v>
      </c>
      <c r="C328" s="70">
        <v>914</v>
      </c>
      <c r="D328" s="75">
        <v>911.8</v>
      </c>
      <c r="E328" s="78"/>
      <c r="F328" s="76">
        <f t="shared" si="82"/>
        <v>911.8</v>
      </c>
      <c r="G328" s="76">
        <f t="shared" si="83"/>
        <v>50.149000000000001</v>
      </c>
      <c r="H328" s="76">
        <f t="shared" si="84"/>
        <v>861.65099999999995</v>
      </c>
      <c r="I328" s="50">
        <f t="shared" si="80"/>
        <v>88.863924999999981</v>
      </c>
      <c r="J328" s="77">
        <v>20</v>
      </c>
      <c r="K328" s="77"/>
      <c r="L328" s="77"/>
      <c r="M328" s="76">
        <f t="shared" si="85"/>
        <v>752.78707499999996</v>
      </c>
      <c r="N328" s="77">
        <f t="shared" ref="N328:N333" si="87">D328*0.13</f>
        <v>118.53399999999999</v>
      </c>
      <c r="O328" s="51">
        <f t="shared" si="86"/>
        <v>123.093</v>
      </c>
      <c r="P328" s="51"/>
      <c r="Q328" s="51"/>
      <c r="R328" s="51"/>
      <c r="S328" s="51"/>
      <c r="T328" s="51"/>
      <c r="U328" s="51"/>
      <c r="V328" s="51"/>
      <c r="W328" s="51"/>
      <c r="X328" s="51"/>
      <c r="Y328" s="51"/>
      <c r="Z328" s="51"/>
      <c r="AA328" s="51"/>
      <c r="AB328" s="55"/>
    </row>
    <row r="329" spans="2:28" x14ac:dyDescent="0.25">
      <c r="B329" s="53" t="s">
        <v>171</v>
      </c>
      <c r="C329" s="70">
        <v>917</v>
      </c>
      <c r="D329" s="75">
        <v>746.8</v>
      </c>
      <c r="E329" s="78"/>
      <c r="F329" s="76">
        <f t="shared" si="82"/>
        <v>746.8</v>
      </c>
      <c r="G329" s="76">
        <f t="shared" si="83"/>
        <v>41.073999999999998</v>
      </c>
      <c r="H329" s="76">
        <f t="shared" si="84"/>
        <v>705.726</v>
      </c>
      <c r="I329" s="50">
        <f t="shared" si="80"/>
        <v>61.57705</v>
      </c>
      <c r="J329" s="77">
        <v>20</v>
      </c>
      <c r="K329" s="77">
        <v>385</v>
      </c>
      <c r="L329" s="77"/>
      <c r="M329" s="76">
        <f t="shared" si="85"/>
        <v>239.14895000000001</v>
      </c>
      <c r="N329" s="77">
        <f t="shared" si="87"/>
        <v>97.084000000000003</v>
      </c>
      <c r="O329" s="51">
        <f t="shared" si="86"/>
        <v>100.818</v>
      </c>
      <c r="P329" s="51"/>
      <c r="Q329" s="51"/>
      <c r="R329" s="51"/>
      <c r="S329" s="51"/>
      <c r="T329" s="51"/>
      <c r="U329" s="51"/>
      <c r="V329" s="51"/>
      <c r="W329" s="51"/>
      <c r="X329" s="51"/>
      <c r="Y329" s="51"/>
      <c r="Z329" s="51"/>
      <c r="AA329" s="51"/>
      <c r="AB329" s="55"/>
    </row>
    <row r="330" spans="2:28" x14ac:dyDescent="0.25">
      <c r="B330" s="53" t="s">
        <v>66</v>
      </c>
      <c r="C330" s="70">
        <v>918</v>
      </c>
      <c r="D330" s="79">
        <v>691.8</v>
      </c>
      <c r="E330" s="78"/>
      <c r="F330" s="76">
        <f t="shared" si="82"/>
        <v>691.8</v>
      </c>
      <c r="G330" s="76">
        <f t="shared" si="83"/>
        <v>38.048999999999999</v>
      </c>
      <c r="H330" s="76">
        <f t="shared" si="84"/>
        <v>653.75099999999998</v>
      </c>
      <c r="I330" s="50">
        <f t="shared" si="80"/>
        <v>52.481424999999994</v>
      </c>
      <c r="J330" s="77">
        <v>20</v>
      </c>
      <c r="K330" s="77">
        <v>175</v>
      </c>
      <c r="L330" s="77"/>
      <c r="M330" s="76">
        <f t="shared" si="85"/>
        <v>406.26957500000003</v>
      </c>
      <c r="N330" s="77">
        <f t="shared" si="87"/>
        <v>89.933999999999997</v>
      </c>
      <c r="O330" s="51">
        <f t="shared" si="86"/>
        <v>93.393000000000001</v>
      </c>
      <c r="P330" s="51"/>
      <c r="Q330" s="51"/>
      <c r="R330" s="51"/>
      <c r="S330" s="51"/>
      <c r="T330" s="51"/>
      <c r="U330" s="51"/>
      <c r="V330" s="51"/>
      <c r="W330" s="51"/>
      <c r="X330" s="51"/>
      <c r="Y330" s="51"/>
      <c r="Z330" s="51"/>
      <c r="AA330" s="51"/>
      <c r="AB330" s="57"/>
    </row>
    <row r="331" spans="2:28" x14ac:dyDescent="0.25">
      <c r="B331" s="53" t="s">
        <v>172</v>
      </c>
      <c r="C331" s="70"/>
      <c r="D331" s="79">
        <v>600</v>
      </c>
      <c r="E331" s="80"/>
      <c r="F331" s="76">
        <f t="shared" si="82"/>
        <v>600</v>
      </c>
      <c r="G331" s="76">
        <f t="shared" si="83"/>
        <v>33</v>
      </c>
      <c r="H331" s="76">
        <f t="shared" si="84"/>
        <v>567</v>
      </c>
      <c r="I331" s="50">
        <f t="shared" si="80"/>
        <v>37.299999999999997</v>
      </c>
      <c r="J331" s="77">
        <v>20</v>
      </c>
      <c r="K331" s="77"/>
      <c r="L331" s="77"/>
      <c r="M331" s="76">
        <f t="shared" si="85"/>
        <v>509.70000000000005</v>
      </c>
      <c r="N331" s="77">
        <f t="shared" si="87"/>
        <v>78</v>
      </c>
      <c r="O331" s="51">
        <f t="shared" si="86"/>
        <v>81</v>
      </c>
      <c r="P331" s="51"/>
      <c r="Q331" s="51"/>
      <c r="R331" s="51"/>
      <c r="S331" s="51"/>
      <c r="T331" s="51"/>
      <c r="U331" s="51"/>
      <c r="V331" s="51"/>
      <c r="W331" s="51"/>
      <c r="X331" s="51"/>
      <c r="Y331" s="51"/>
      <c r="Z331" s="51"/>
      <c r="AA331" s="51"/>
      <c r="AB331" s="57"/>
    </row>
    <row r="332" spans="2:28" x14ac:dyDescent="0.25">
      <c r="B332" s="53" t="s">
        <v>173</v>
      </c>
      <c r="C332" s="70">
        <v>922</v>
      </c>
      <c r="D332" s="79">
        <v>755</v>
      </c>
      <c r="E332" s="80"/>
      <c r="F332" s="76">
        <f t="shared" si="82"/>
        <v>755</v>
      </c>
      <c r="G332" s="76">
        <f t="shared" si="83"/>
        <v>41.524999999999999</v>
      </c>
      <c r="H332" s="76">
        <f t="shared" si="84"/>
        <v>713.47500000000002</v>
      </c>
      <c r="I332" s="50">
        <f t="shared" si="80"/>
        <v>62.933125000000004</v>
      </c>
      <c r="J332" s="77">
        <v>20</v>
      </c>
      <c r="K332" s="77"/>
      <c r="L332" s="77"/>
      <c r="M332" s="76">
        <f t="shared" si="85"/>
        <v>630.541875</v>
      </c>
      <c r="N332" s="77">
        <f t="shared" si="87"/>
        <v>98.15</v>
      </c>
      <c r="O332" s="51">
        <f t="shared" si="86"/>
        <v>101.92500000000001</v>
      </c>
      <c r="P332" s="51"/>
      <c r="Q332" s="51"/>
      <c r="R332" s="51"/>
      <c r="S332" s="51"/>
      <c r="T332" s="51"/>
      <c r="U332" s="51"/>
      <c r="V332" s="51"/>
      <c r="W332" s="51"/>
      <c r="X332" s="51"/>
      <c r="Y332" s="51"/>
      <c r="Z332" s="51"/>
      <c r="AA332" s="51"/>
      <c r="AB332" s="57"/>
    </row>
    <row r="333" spans="2:28" x14ac:dyDescent="0.25">
      <c r="B333" s="53" t="s">
        <v>67</v>
      </c>
      <c r="C333" s="70">
        <v>926</v>
      </c>
      <c r="D333" s="79">
        <v>651.79999999999995</v>
      </c>
      <c r="E333" s="80"/>
      <c r="F333" s="76">
        <f t="shared" si="82"/>
        <v>651.79999999999995</v>
      </c>
      <c r="G333" s="76">
        <f t="shared" si="83"/>
        <v>35.848999999999997</v>
      </c>
      <c r="H333" s="76">
        <f t="shared" si="84"/>
        <v>615.95099999999991</v>
      </c>
      <c r="I333" s="50">
        <f t="shared" si="80"/>
        <v>45.866424999999985</v>
      </c>
      <c r="J333" s="77">
        <v>20</v>
      </c>
      <c r="K333" s="77"/>
      <c r="L333" s="77"/>
      <c r="M333" s="76">
        <f t="shared" si="85"/>
        <v>550.08457499999997</v>
      </c>
      <c r="N333" s="77">
        <f t="shared" si="87"/>
        <v>84.733999999999995</v>
      </c>
      <c r="O333" s="51">
        <f t="shared" si="86"/>
        <v>87.992999999999995</v>
      </c>
      <c r="P333" s="51"/>
      <c r="Q333" s="51"/>
      <c r="R333" s="51"/>
      <c r="S333" s="51"/>
      <c r="T333" s="51"/>
      <c r="U333" s="51"/>
      <c r="V333" s="51"/>
      <c r="W333" s="51"/>
      <c r="X333" s="51"/>
      <c r="Y333" s="51"/>
      <c r="Z333" s="51"/>
      <c r="AA333" s="51"/>
      <c r="AB333" s="57"/>
    </row>
    <row r="334" spans="2:28" ht="15.75" thickBot="1" x14ac:dyDescent="0.3">
      <c r="B334" s="29"/>
      <c r="C334" s="80"/>
      <c r="D334" s="82">
        <f t="shared" ref="D334:F334" si="88">SUM(D326:D333)</f>
        <v>6862.2000000000007</v>
      </c>
      <c r="E334" s="82">
        <f t="shared" si="88"/>
        <v>0</v>
      </c>
      <c r="F334" s="82">
        <f t="shared" si="88"/>
        <v>6862.2000000000007</v>
      </c>
      <c r="G334" s="82">
        <f>SUM(G326:G333)</f>
        <v>377.42099999999994</v>
      </c>
      <c r="H334" s="82">
        <f t="shared" ref="H334:O334" si="89">SUM(H326:H333)</f>
        <v>6484.7790000000005</v>
      </c>
      <c r="I334" s="82">
        <f t="shared" si="89"/>
        <v>639.4363249999999</v>
      </c>
      <c r="J334" s="82">
        <f t="shared" si="89"/>
        <v>160</v>
      </c>
      <c r="K334" s="82">
        <f t="shared" si="89"/>
        <v>560</v>
      </c>
      <c r="L334" s="82">
        <f t="shared" si="89"/>
        <v>0</v>
      </c>
      <c r="M334" s="82">
        <f t="shared" si="89"/>
        <v>5125.3426749999999</v>
      </c>
      <c r="N334" s="82">
        <f t="shared" si="89"/>
        <v>892.08600000000001</v>
      </c>
      <c r="O334" s="58">
        <f t="shared" si="89"/>
        <v>926.39699999999993</v>
      </c>
      <c r="P334" s="59"/>
      <c r="Q334" s="59"/>
      <c r="R334" s="59"/>
      <c r="S334" s="59"/>
      <c r="T334" s="59"/>
      <c r="U334" s="59"/>
      <c r="V334" s="59"/>
      <c r="W334" s="59"/>
      <c r="X334" s="59"/>
      <c r="Y334" s="59"/>
      <c r="Z334" s="59"/>
      <c r="AA334" s="59"/>
      <c r="AB334" s="60"/>
    </row>
    <row r="335" spans="2:28" ht="15.75" thickTop="1" x14ac:dyDescent="0.25">
      <c r="B335" s="29"/>
      <c r="C335" s="29"/>
      <c r="D335" s="59"/>
      <c r="E335" s="59"/>
      <c r="F335" s="59"/>
      <c r="G335" s="59"/>
      <c r="H335" s="59"/>
      <c r="I335" s="59"/>
      <c r="J335" s="59"/>
      <c r="K335" s="59"/>
      <c r="L335" s="59"/>
      <c r="M335" s="59"/>
      <c r="N335" s="29"/>
      <c r="O335" s="29"/>
      <c r="P335" s="29"/>
      <c r="Q335" s="29"/>
      <c r="R335" s="29"/>
      <c r="S335" s="29"/>
      <c r="T335" s="29"/>
      <c r="U335" s="29"/>
      <c r="V335" s="29"/>
      <c r="W335" s="29"/>
      <c r="X335" s="29"/>
      <c r="Y335" s="29"/>
      <c r="Z335" s="29"/>
      <c r="AA335" s="29"/>
      <c r="AB335" s="29"/>
    </row>
    <row r="336" spans="2:28" x14ac:dyDescent="0.25">
      <c r="B336" s="29"/>
      <c r="C336" s="29"/>
      <c r="D336" s="59"/>
      <c r="E336" s="59"/>
      <c r="F336" s="59"/>
      <c r="G336" s="59"/>
      <c r="H336" s="59"/>
      <c r="I336" s="59"/>
      <c r="J336" s="59"/>
      <c r="K336" s="59"/>
      <c r="L336" s="59"/>
      <c r="M336" s="59"/>
      <c r="N336" s="29"/>
      <c r="O336" s="29"/>
      <c r="P336" s="29"/>
      <c r="Q336" s="29"/>
      <c r="R336" s="29"/>
      <c r="S336" s="29"/>
      <c r="T336" s="29"/>
      <c r="U336" s="29"/>
      <c r="V336" s="29"/>
      <c r="W336" s="29"/>
      <c r="X336" s="29"/>
      <c r="Y336" s="29"/>
      <c r="Z336" s="29"/>
      <c r="AA336" s="29"/>
      <c r="AB336" s="29"/>
    </row>
    <row r="337" spans="2:28" ht="15.75" thickBot="1" x14ac:dyDescent="0.3">
      <c r="B337" s="83">
        <v>43282</v>
      </c>
      <c r="C337" s="29"/>
      <c r="D337" s="29"/>
      <c r="E337" s="29"/>
      <c r="F337" s="29"/>
      <c r="G337" s="29"/>
      <c r="H337" s="29"/>
      <c r="I337" s="29"/>
      <c r="J337" s="29"/>
      <c r="K337" s="29"/>
      <c r="L337" s="29"/>
      <c r="M337" s="29"/>
      <c r="N337" s="29"/>
      <c r="O337" s="29"/>
      <c r="P337" s="29"/>
      <c r="Q337" s="29"/>
      <c r="R337" s="29"/>
      <c r="S337" s="29"/>
      <c r="T337" s="29"/>
      <c r="U337" s="29"/>
      <c r="V337" s="29"/>
      <c r="W337" s="29"/>
      <c r="X337" s="29"/>
      <c r="Y337" s="29"/>
      <c r="Z337" s="29"/>
      <c r="AA337" s="29"/>
      <c r="AB337" s="29"/>
    </row>
    <row r="338" spans="2:28" ht="52.5" thickBot="1" x14ac:dyDescent="0.3">
      <c r="B338" s="33" t="s">
        <v>9</v>
      </c>
      <c r="C338" s="33" t="s">
        <v>10</v>
      </c>
      <c r="D338" s="34" t="s">
        <v>11</v>
      </c>
      <c r="E338" s="34" t="s">
        <v>162</v>
      </c>
      <c r="F338" s="66" t="s">
        <v>104</v>
      </c>
      <c r="G338" s="34" t="s">
        <v>163</v>
      </c>
      <c r="H338" s="34" t="s">
        <v>13</v>
      </c>
      <c r="I338" s="35" t="s">
        <v>14</v>
      </c>
      <c r="J338" s="35" t="s">
        <v>89</v>
      </c>
      <c r="K338" s="35" t="s">
        <v>90</v>
      </c>
      <c r="L338" s="35" t="s">
        <v>152</v>
      </c>
      <c r="M338" s="36" t="s">
        <v>15</v>
      </c>
      <c r="N338" s="29"/>
      <c r="O338" s="29"/>
      <c r="P338" s="29"/>
      <c r="Q338" s="29"/>
      <c r="R338" s="29"/>
      <c r="S338" s="29"/>
      <c r="T338" s="29"/>
      <c r="U338" s="29"/>
      <c r="V338" s="29"/>
      <c r="W338" s="29"/>
      <c r="X338" s="29"/>
      <c r="Y338" s="29"/>
      <c r="Z338" s="29"/>
      <c r="AA338" s="29"/>
      <c r="AB338" s="29"/>
    </row>
    <row r="339" spans="2:28" x14ac:dyDescent="0.25">
      <c r="B339" s="30" t="s">
        <v>174</v>
      </c>
      <c r="C339" s="41"/>
      <c r="D339" s="42" t="s">
        <v>18</v>
      </c>
      <c r="E339" s="43"/>
      <c r="F339" s="42" t="s">
        <v>18</v>
      </c>
      <c r="G339" s="44"/>
      <c r="H339" s="42" t="s">
        <v>18</v>
      </c>
      <c r="I339" s="42" t="s">
        <v>18</v>
      </c>
      <c r="J339" s="42" t="s">
        <v>18</v>
      </c>
      <c r="K339" s="42" t="s">
        <v>18</v>
      </c>
      <c r="L339" s="42"/>
      <c r="M339" s="42" t="s">
        <v>18</v>
      </c>
      <c r="N339" s="29"/>
      <c r="O339" s="29"/>
      <c r="P339" s="29"/>
      <c r="Q339" s="29"/>
      <c r="R339" s="29"/>
      <c r="S339" s="29"/>
      <c r="T339" s="29"/>
      <c r="U339" s="29"/>
      <c r="V339" s="29"/>
      <c r="W339" s="29"/>
      <c r="X339" s="29"/>
      <c r="Y339" s="29"/>
      <c r="Z339" s="29"/>
      <c r="AA339" s="29"/>
      <c r="AB339" s="29"/>
    </row>
    <row r="340" spans="2:28" x14ac:dyDescent="0.25">
      <c r="B340" s="31" t="s">
        <v>175</v>
      </c>
      <c r="C340" s="47">
        <v>904</v>
      </c>
      <c r="D340" s="48">
        <v>350</v>
      </c>
      <c r="E340" s="49"/>
      <c r="F340" s="49">
        <f>SUM(D340:E340)</f>
        <v>350</v>
      </c>
      <c r="G340" s="49"/>
      <c r="H340" s="49">
        <f>F340-G340</f>
        <v>350</v>
      </c>
      <c r="I340" s="50">
        <f t="shared" ref="I340:I369" si="90">IF(H340&lt;=261,0,IF(H340&lt;=331,5%*(H340-261),IF(H340&lt;=431,5%*70+10%*(H340-331),IF(H340&lt;=3241,5%*70+10%*100+17.5%*(H340-431),IF(H340&gt;3241,5%*70+10%*100+17.5%*2810+25%*(H340-3241))))))</f>
        <v>5.4</v>
      </c>
      <c r="J340" s="50">
        <v>20</v>
      </c>
      <c r="K340" s="50"/>
      <c r="L340" s="50"/>
      <c r="M340" s="49">
        <f>H340-I340-J340-K340-L340</f>
        <v>324.60000000000002</v>
      </c>
      <c r="N340" s="29"/>
      <c r="O340" s="29"/>
      <c r="P340" s="29"/>
      <c r="Q340" s="29"/>
      <c r="R340" s="29"/>
      <c r="S340" s="29"/>
      <c r="T340" s="29"/>
      <c r="U340" s="29"/>
      <c r="V340" s="29"/>
      <c r="W340" s="29"/>
      <c r="X340" s="29"/>
      <c r="Y340" s="29"/>
      <c r="Z340" s="29"/>
      <c r="AA340" s="29"/>
      <c r="AB340" s="29"/>
    </row>
    <row r="341" spans="2:28" x14ac:dyDescent="0.25">
      <c r="B341" s="31" t="s">
        <v>176</v>
      </c>
      <c r="C341" s="47">
        <v>904</v>
      </c>
      <c r="D341" s="48">
        <v>350</v>
      </c>
      <c r="E341" s="49"/>
      <c r="F341" s="49">
        <f t="shared" ref="F341:F347" si="91">SUM(D341:E341)</f>
        <v>350</v>
      </c>
      <c r="G341" s="49"/>
      <c r="H341" s="49">
        <f t="shared" ref="H341:H369" si="92">F341-G341</f>
        <v>350</v>
      </c>
      <c r="I341" s="50">
        <f t="shared" si="90"/>
        <v>5.4</v>
      </c>
      <c r="J341" s="50">
        <v>20</v>
      </c>
      <c r="K341" s="50"/>
      <c r="L341" s="50"/>
      <c r="M341" s="49">
        <f t="shared" ref="M341:M369" si="93">H341-I341-J341-K341-L341</f>
        <v>324.60000000000002</v>
      </c>
      <c r="N341" s="29"/>
      <c r="O341" s="29"/>
      <c r="P341" s="29"/>
      <c r="Q341" s="29"/>
      <c r="R341" s="29"/>
      <c r="S341" s="29"/>
      <c r="T341" s="29"/>
      <c r="U341" s="29"/>
      <c r="V341" s="29"/>
      <c r="W341" s="29"/>
      <c r="X341" s="29"/>
      <c r="Y341" s="29"/>
      <c r="Z341" s="29"/>
      <c r="AA341" s="29"/>
      <c r="AB341" s="29"/>
    </row>
    <row r="342" spans="2:28" x14ac:dyDescent="0.25">
      <c r="B342" s="31" t="s">
        <v>69</v>
      </c>
      <c r="C342" s="41">
        <v>904</v>
      </c>
      <c r="D342" s="48">
        <v>400</v>
      </c>
      <c r="E342" s="49"/>
      <c r="F342" s="49">
        <f t="shared" si="91"/>
        <v>400</v>
      </c>
      <c r="G342" s="49"/>
      <c r="H342" s="49">
        <f t="shared" si="92"/>
        <v>400</v>
      </c>
      <c r="I342" s="50">
        <f t="shared" si="90"/>
        <v>10.4</v>
      </c>
      <c r="J342" s="50">
        <v>20</v>
      </c>
      <c r="K342" s="50"/>
      <c r="L342" s="50"/>
      <c r="M342" s="49">
        <f t="shared" si="93"/>
        <v>369.6</v>
      </c>
      <c r="N342" s="29"/>
      <c r="O342" s="29"/>
      <c r="P342" s="29"/>
      <c r="Q342" s="29"/>
      <c r="R342" s="29"/>
      <c r="S342" s="29"/>
      <c r="T342" s="29"/>
      <c r="U342" s="29"/>
      <c r="V342" s="29"/>
      <c r="W342" s="29"/>
      <c r="X342" s="29"/>
      <c r="Y342" s="29"/>
      <c r="Z342" s="29"/>
      <c r="AA342" s="29"/>
      <c r="AB342" s="29"/>
    </row>
    <row r="343" spans="2:28" x14ac:dyDescent="0.25">
      <c r="B343" s="29" t="s">
        <v>83</v>
      </c>
      <c r="C343" s="41">
        <v>913</v>
      </c>
      <c r="D343" s="48">
        <v>330</v>
      </c>
      <c r="E343" s="54"/>
      <c r="F343" s="49">
        <f t="shared" si="91"/>
        <v>330</v>
      </c>
      <c r="G343" s="49"/>
      <c r="H343" s="49">
        <f t="shared" si="92"/>
        <v>330</v>
      </c>
      <c r="I343" s="50">
        <f t="shared" si="90"/>
        <v>3.45</v>
      </c>
      <c r="J343" s="50">
        <v>20</v>
      </c>
      <c r="K343" s="50"/>
      <c r="L343" s="50"/>
      <c r="M343" s="49">
        <f t="shared" si="93"/>
        <v>306.55</v>
      </c>
      <c r="N343" s="29"/>
      <c r="O343" s="29"/>
      <c r="P343" s="29"/>
      <c r="Q343" s="29"/>
      <c r="R343" s="29"/>
      <c r="S343" s="29"/>
      <c r="T343" s="29"/>
      <c r="U343" s="29"/>
      <c r="V343" s="29"/>
      <c r="W343" s="29"/>
      <c r="X343" s="29"/>
      <c r="Y343" s="29"/>
      <c r="Z343" s="29"/>
      <c r="AA343" s="29"/>
      <c r="AB343" s="29"/>
    </row>
    <row r="344" spans="2:28" x14ac:dyDescent="0.25">
      <c r="B344" s="29" t="s">
        <v>68</v>
      </c>
      <c r="C344" s="41">
        <v>904</v>
      </c>
      <c r="D344" s="48">
        <v>400</v>
      </c>
      <c r="E344" s="54"/>
      <c r="F344" s="49">
        <f t="shared" si="91"/>
        <v>400</v>
      </c>
      <c r="G344" s="49"/>
      <c r="H344" s="49">
        <f t="shared" si="92"/>
        <v>400</v>
      </c>
      <c r="I344" s="50">
        <f t="shared" si="90"/>
        <v>10.4</v>
      </c>
      <c r="J344" s="50">
        <v>20</v>
      </c>
      <c r="K344" s="50"/>
      <c r="L344" s="50"/>
      <c r="M344" s="49">
        <f t="shared" si="93"/>
        <v>369.6</v>
      </c>
      <c r="N344" s="29"/>
      <c r="O344" s="29"/>
      <c r="P344" s="29"/>
      <c r="Q344" s="29"/>
      <c r="R344" s="29"/>
      <c r="S344" s="29"/>
      <c r="T344" s="29"/>
      <c r="U344" s="29"/>
      <c r="V344" s="29"/>
      <c r="W344" s="29"/>
      <c r="X344" s="29"/>
      <c r="Y344" s="29"/>
      <c r="Z344" s="29"/>
      <c r="AA344" s="29"/>
      <c r="AB344" s="29"/>
    </row>
    <row r="345" spans="2:28" x14ac:dyDescent="0.25">
      <c r="B345" s="29" t="s">
        <v>177</v>
      </c>
      <c r="C345" s="41">
        <v>915</v>
      </c>
      <c r="D345" s="48">
        <v>280</v>
      </c>
      <c r="E345" s="54"/>
      <c r="F345" s="49">
        <f t="shared" si="91"/>
        <v>280</v>
      </c>
      <c r="G345" s="49"/>
      <c r="H345" s="49">
        <f t="shared" si="92"/>
        <v>280</v>
      </c>
      <c r="I345" s="50">
        <f t="shared" si="90"/>
        <v>0.95000000000000007</v>
      </c>
      <c r="J345" s="50">
        <v>20</v>
      </c>
      <c r="K345" s="50"/>
      <c r="L345" s="50"/>
      <c r="M345" s="49">
        <f t="shared" si="93"/>
        <v>259.05</v>
      </c>
      <c r="N345" s="29"/>
      <c r="O345" s="29"/>
      <c r="P345" s="29"/>
      <c r="Q345" s="29"/>
      <c r="R345" s="29"/>
      <c r="S345" s="29"/>
      <c r="T345" s="29"/>
      <c r="U345" s="29"/>
      <c r="V345" s="29"/>
      <c r="W345" s="29"/>
      <c r="X345" s="29"/>
      <c r="Y345" s="29"/>
      <c r="Z345" s="29"/>
      <c r="AA345" s="29"/>
      <c r="AB345" s="29"/>
    </row>
    <row r="346" spans="2:28" x14ac:dyDescent="0.25">
      <c r="B346" s="29" t="s">
        <v>71</v>
      </c>
      <c r="C346" s="41">
        <v>930</v>
      </c>
      <c r="D346" s="56">
        <v>300</v>
      </c>
      <c r="E346" s="29"/>
      <c r="F346" s="49">
        <f t="shared" si="91"/>
        <v>300</v>
      </c>
      <c r="G346" s="49"/>
      <c r="H346" s="49">
        <f t="shared" si="92"/>
        <v>300</v>
      </c>
      <c r="I346" s="50">
        <f t="shared" si="90"/>
        <v>1.9500000000000002</v>
      </c>
      <c r="J346" s="50">
        <v>20</v>
      </c>
      <c r="K346" s="50"/>
      <c r="L346" s="50"/>
      <c r="M346" s="49">
        <f t="shared" si="93"/>
        <v>278.05</v>
      </c>
      <c r="N346" s="29"/>
      <c r="O346" s="29"/>
      <c r="P346" s="29"/>
      <c r="Q346" s="29"/>
      <c r="R346" s="29"/>
      <c r="S346" s="29"/>
      <c r="T346" s="29"/>
      <c r="U346" s="29"/>
      <c r="V346" s="29"/>
      <c r="W346" s="29"/>
      <c r="X346" s="29"/>
      <c r="Y346" s="29"/>
      <c r="Z346" s="29"/>
      <c r="AA346" s="29"/>
      <c r="AB346" s="29"/>
    </row>
    <row r="347" spans="2:28" x14ac:dyDescent="0.25">
      <c r="B347" s="29" t="s">
        <v>72</v>
      </c>
      <c r="C347" s="41">
        <v>931</v>
      </c>
      <c r="D347" s="56">
        <v>530</v>
      </c>
      <c r="E347" s="29"/>
      <c r="F347" s="49">
        <f t="shared" si="91"/>
        <v>530</v>
      </c>
      <c r="G347" s="49"/>
      <c r="H347" s="49">
        <f t="shared" si="92"/>
        <v>530</v>
      </c>
      <c r="I347" s="50">
        <f t="shared" si="90"/>
        <v>30.824999999999999</v>
      </c>
      <c r="J347" s="50">
        <v>20</v>
      </c>
      <c r="K347" s="50"/>
      <c r="L347" s="50"/>
      <c r="M347" s="49">
        <f t="shared" si="93"/>
        <v>479.17500000000001</v>
      </c>
      <c r="N347" s="29"/>
      <c r="O347" s="29"/>
      <c r="P347" s="29"/>
      <c r="Q347" s="29"/>
      <c r="R347" s="29"/>
      <c r="S347" s="29"/>
      <c r="T347" s="29"/>
      <c r="U347" s="29"/>
      <c r="V347" s="29"/>
      <c r="W347" s="29"/>
      <c r="X347" s="29"/>
      <c r="Y347" s="29"/>
      <c r="Z347" s="29"/>
      <c r="AA347" s="29"/>
      <c r="AB347" s="29"/>
    </row>
    <row r="348" spans="2:28" x14ac:dyDescent="0.25">
      <c r="B348" s="29" t="s">
        <v>73</v>
      </c>
      <c r="C348" s="41">
        <v>932</v>
      </c>
      <c r="D348" s="56">
        <v>450</v>
      </c>
      <c r="E348" s="56"/>
      <c r="F348" s="49">
        <f t="shared" ref="F348:F369" si="94">SUM(D348:E348)</f>
        <v>450</v>
      </c>
      <c r="G348" s="49"/>
      <c r="H348" s="49">
        <f t="shared" si="92"/>
        <v>450</v>
      </c>
      <c r="I348" s="50">
        <f t="shared" si="90"/>
        <v>16.824999999999999</v>
      </c>
      <c r="J348" s="50">
        <v>20</v>
      </c>
      <c r="K348" s="50"/>
      <c r="L348" s="50"/>
      <c r="M348" s="49">
        <f t="shared" si="93"/>
        <v>413.17500000000001</v>
      </c>
      <c r="N348" s="29"/>
      <c r="O348" s="29"/>
      <c r="P348" s="29"/>
      <c r="Q348" s="29"/>
      <c r="R348" s="29"/>
      <c r="S348" s="29"/>
      <c r="T348" s="29"/>
      <c r="U348" s="29"/>
      <c r="V348" s="29"/>
      <c r="W348" s="29"/>
      <c r="X348" s="29"/>
      <c r="Y348" s="29"/>
      <c r="Z348" s="29"/>
      <c r="AA348" s="29"/>
      <c r="AB348" s="29"/>
    </row>
    <row r="349" spans="2:28" x14ac:dyDescent="0.25">
      <c r="B349" s="29" t="s">
        <v>74</v>
      </c>
      <c r="C349" s="41">
        <v>945</v>
      </c>
      <c r="D349" s="56">
        <v>470</v>
      </c>
      <c r="E349" s="56"/>
      <c r="F349" s="49">
        <f t="shared" si="94"/>
        <v>470</v>
      </c>
      <c r="G349" s="49"/>
      <c r="H349" s="49">
        <f t="shared" si="92"/>
        <v>470</v>
      </c>
      <c r="I349" s="50">
        <f t="shared" si="90"/>
        <v>20.324999999999999</v>
      </c>
      <c r="J349" s="50">
        <v>20</v>
      </c>
      <c r="K349" s="50">
        <v>210</v>
      </c>
      <c r="L349" s="50"/>
      <c r="M349" s="49">
        <f t="shared" si="93"/>
        <v>219.67500000000001</v>
      </c>
      <c r="N349" s="29"/>
      <c r="O349" s="29"/>
      <c r="P349" s="29"/>
      <c r="Q349" s="29"/>
      <c r="R349" s="29"/>
      <c r="S349" s="29"/>
      <c r="T349" s="29"/>
      <c r="U349" s="29"/>
      <c r="V349" s="29"/>
      <c r="W349" s="29"/>
      <c r="X349" s="29"/>
      <c r="Y349" s="29"/>
      <c r="Z349" s="29"/>
      <c r="AA349" s="29"/>
      <c r="AB349" s="29"/>
    </row>
    <row r="350" spans="2:28" x14ac:dyDescent="0.25">
      <c r="B350" s="29" t="s">
        <v>180</v>
      </c>
      <c r="C350" s="41">
        <v>911</v>
      </c>
      <c r="D350" s="56">
        <v>500</v>
      </c>
      <c r="E350" s="29"/>
      <c r="F350" s="49">
        <f t="shared" si="94"/>
        <v>500</v>
      </c>
      <c r="G350" s="49"/>
      <c r="H350" s="49">
        <f t="shared" si="92"/>
        <v>500</v>
      </c>
      <c r="I350" s="50">
        <f t="shared" si="90"/>
        <v>25.574999999999999</v>
      </c>
      <c r="J350" s="50">
        <v>20</v>
      </c>
      <c r="K350" s="50">
        <v>210</v>
      </c>
      <c r="L350" s="50"/>
      <c r="M350" s="49">
        <f t="shared" si="93"/>
        <v>244.42500000000001</v>
      </c>
      <c r="N350" s="29"/>
      <c r="O350" s="29"/>
      <c r="P350" s="29"/>
      <c r="Q350" s="29"/>
      <c r="R350" s="29"/>
      <c r="S350" s="29"/>
      <c r="T350" s="29"/>
      <c r="U350" s="29"/>
      <c r="V350" s="29"/>
      <c r="W350" s="29"/>
      <c r="X350" s="29"/>
      <c r="Y350" s="29"/>
      <c r="Z350" s="29"/>
      <c r="AA350" s="29"/>
      <c r="AB350" s="29"/>
    </row>
    <row r="351" spans="2:28" x14ac:dyDescent="0.25">
      <c r="B351" s="29" t="s">
        <v>75</v>
      </c>
      <c r="C351" s="41">
        <v>929</v>
      </c>
      <c r="D351" s="56">
        <v>240</v>
      </c>
      <c r="E351" s="29"/>
      <c r="F351" s="49">
        <f t="shared" si="94"/>
        <v>240</v>
      </c>
      <c r="G351" s="49"/>
      <c r="H351" s="49">
        <f t="shared" si="92"/>
        <v>240</v>
      </c>
      <c r="I351" s="50">
        <f t="shared" si="90"/>
        <v>0</v>
      </c>
      <c r="J351" s="50">
        <v>20</v>
      </c>
      <c r="K351" s="50">
        <v>105</v>
      </c>
      <c r="L351" s="50"/>
      <c r="M351" s="49">
        <f t="shared" si="93"/>
        <v>115</v>
      </c>
      <c r="N351" s="29"/>
      <c r="O351" s="29"/>
      <c r="P351" s="29"/>
      <c r="Q351" s="29"/>
      <c r="R351" s="29"/>
      <c r="S351" s="29"/>
      <c r="T351" s="29"/>
      <c r="U351" s="29"/>
      <c r="V351" s="29"/>
      <c r="W351" s="29"/>
      <c r="X351" s="29"/>
      <c r="Y351" s="29"/>
      <c r="Z351" s="29"/>
      <c r="AA351" s="29"/>
      <c r="AB351" s="29"/>
    </row>
    <row r="352" spans="2:28" x14ac:dyDescent="0.25">
      <c r="B352" s="29" t="s">
        <v>76</v>
      </c>
      <c r="C352" s="41">
        <v>936</v>
      </c>
      <c r="D352" s="56">
        <v>220</v>
      </c>
      <c r="E352" s="29"/>
      <c r="F352" s="49">
        <f t="shared" si="94"/>
        <v>220</v>
      </c>
      <c r="G352" s="49"/>
      <c r="H352" s="49">
        <f t="shared" si="92"/>
        <v>220</v>
      </c>
      <c r="I352" s="50">
        <f t="shared" si="90"/>
        <v>0</v>
      </c>
      <c r="J352" s="50">
        <v>20</v>
      </c>
      <c r="K352" s="50"/>
      <c r="L352" s="50"/>
      <c r="M352" s="49">
        <f t="shared" si="93"/>
        <v>200</v>
      </c>
      <c r="N352" s="29"/>
      <c r="O352" s="29"/>
      <c r="P352" s="29"/>
      <c r="Q352" s="29"/>
      <c r="R352" s="29"/>
      <c r="S352" s="29"/>
      <c r="T352" s="29"/>
      <c r="U352" s="29"/>
      <c r="V352" s="29"/>
      <c r="W352" s="29"/>
      <c r="X352" s="29"/>
      <c r="Y352" s="29"/>
      <c r="Z352" s="29"/>
      <c r="AA352" s="29"/>
      <c r="AB352" s="29"/>
    </row>
    <row r="353" spans="2:28" x14ac:dyDescent="0.25">
      <c r="B353" s="29" t="s">
        <v>77</v>
      </c>
      <c r="C353" s="41">
        <v>1305</v>
      </c>
      <c r="D353" s="56">
        <v>425</v>
      </c>
      <c r="E353" s="29"/>
      <c r="F353" s="49">
        <f t="shared" si="94"/>
        <v>425</v>
      </c>
      <c r="G353" s="49"/>
      <c r="H353" s="49">
        <f t="shared" si="92"/>
        <v>425</v>
      </c>
      <c r="I353" s="50">
        <f t="shared" si="90"/>
        <v>12.9</v>
      </c>
      <c r="J353" s="50">
        <v>20</v>
      </c>
      <c r="K353" s="50">
        <v>105</v>
      </c>
      <c r="L353" s="50"/>
      <c r="M353" s="49">
        <f t="shared" si="93"/>
        <v>287.10000000000002</v>
      </c>
      <c r="N353" s="29"/>
      <c r="O353" s="29"/>
      <c r="P353" s="29"/>
      <c r="Q353" s="29"/>
      <c r="R353" s="29"/>
      <c r="S353" s="29"/>
      <c r="T353" s="29"/>
      <c r="U353" s="29"/>
      <c r="V353" s="29"/>
      <c r="W353" s="29"/>
      <c r="X353" s="29"/>
      <c r="Y353" s="29"/>
      <c r="Z353" s="29"/>
      <c r="AA353" s="29"/>
      <c r="AB353" s="29"/>
    </row>
    <row r="354" spans="2:28" x14ac:dyDescent="0.25">
      <c r="B354" s="29" t="s">
        <v>182</v>
      </c>
      <c r="C354" s="41"/>
      <c r="D354" s="56">
        <v>300</v>
      </c>
      <c r="E354" s="29"/>
      <c r="F354" s="49">
        <f t="shared" si="94"/>
        <v>300</v>
      </c>
      <c r="G354" s="49"/>
      <c r="H354" s="49">
        <f t="shared" si="92"/>
        <v>300</v>
      </c>
      <c r="I354" s="50">
        <f t="shared" si="90"/>
        <v>1.9500000000000002</v>
      </c>
      <c r="J354" s="50">
        <v>20</v>
      </c>
      <c r="K354" s="50"/>
      <c r="L354" s="50"/>
      <c r="M354" s="49">
        <f t="shared" si="93"/>
        <v>278.05</v>
      </c>
      <c r="N354" s="29"/>
      <c r="O354" s="29"/>
      <c r="P354" s="29"/>
      <c r="Q354" s="29"/>
      <c r="R354" s="29"/>
      <c r="S354" s="29"/>
      <c r="T354" s="29"/>
      <c r="U354" s="29"/>
      <c r="V354" s="29"/>
      <c r="W354" s="29"/>
      <c r="X354" s="29"/>
      <c r="Y354" s="29"/>
      <c r="Z354" s="29"/>
      <c r="AA354" s="29"/>
      <c r="AB354" s="29"/>
    </row>
    <row r="355" spans="2:28" x14ac:dyDescent="0.25">
      <c r="B355" s="29" t="s">
        <v>78</v>
      </c>
      <c r="C355" s="41"/>
      <c r="D355" s="56">
        <v>250</v>
      </c>
      <c r="E355" s="29"/>
      <c r="F355" s="49">
        <f t="shared" si="94"/>
        <v>250</v>
      </c>
      <c r="G355" s="49"/>
      <c r="H355" s="49">
        <f t="shared" si="92"/>
        <v>250</v>
      </c>
      <c r="I355" s="50">
        <f t="shared" si="90"/>
        <v>0</v>
      </c>
      <c r="J355" s="50">
        <v>20</v>
      </c>
      <c r="K355" s="50"/>
      <c r="L355" s="50"/>
      <c r="M355" s="49">
        <f t="shared" si="93"/>
        <v>230</v>
      </c>
      <c r="N355" s="29"/>
      <c r="O355" s="29"/>
      <c r="P355" s="29"/>
      <c r="Q355" s="29"/>
      <c r="R355" s="29"/>
      <c r="S355" s="29"/>
      <c r="T355" s="29"/>
      <c r="U355" s="29"/>
      <c r="V355" s="29"/>
      <c r="W355" s="29"/>
      <c r="X355" s="29"/>
      <c r="Y355" s="29"/>
      <c r="Z355" s="29"/>
      <c r="AA355" s="29"/>
      <c r="AB355" s="29"/>
    </row>
    <row r="356" spans="2:28" x14ac:dyDescent="0.25">
      <c r="B356" s="29" t="s">
        <v>183</v>
      </c>
      <c r="C356" s="41"/>
      <c r="D356" s="56">
        <v>320</v>
      </c>
      <c r="E356" s="29"/>
      <c r="F356" s="49">
        <f t="shared" si="94"/>
        <v>320</v>
      </c>
      <c r="G356" s="49"/>
      <c r="H356" s="49">
        <f t="shared" si="92"/>
        <v>320</v>
      </c>
      <c r="I356" s="50">
        <f t="shared" si="90"/>
        <v>2.95</v>
      </c>
      <c r="J356" s="50">
        <v>20</v>
      </c>
      <c r="K356" s="50"/>
      <c r="L356" s="50"/>
      <c r="M356" s="49">
        <f t="shared" si="93"/>
        <v>297.05</v>
      </c>
      <c r="N356" s="29"/>
      <c r="O356" s="29"/>
      <c r="P356" s="29"/>
      <c r="Q356" s="29"/>
      <c r="R356" s="29"/>
      <c r="S356" s="29"/>
      <c r="T356" s="29"/>
      <c r="U356" s="29"/>
      <c r="V356" s="29"/>
      <c r="W356" s="29"/>
      <c r="X356" s="29"/>
      <c r="Y356" s="29"/>
      <c r="Z356" s="29"/>
      <c r="AA356" s="29"/>
      <c r="AB356" s="29"/>
    </row>
    <row r="357" spans="2:28" x14ac:dyDescent="0.25">
      <c r="B357" s="29" t="s">
        <v>184</v>
      </c>
      <c r="C357" s="41"/>
      <c r="D357" s="56">
        <v>300</v>
      </c>
      <c r="E357" s="29"/>
      <c r="F357" s="49">
        <f t="shared" si="94"/>
        <v>300</v>
      </c>
      <c r="G357" s="49"/>
      <c r="H357" s="49">
        <f t="shared" si="92"/>
        <v>300</v>
      </c>
      <c r="I357" s="50">
        <f t="shared" si="90"/>
        <v>1.9500000000000002</v>
      </c>
      <c r="J357" s="50">
        <v>20</v>
      </c>
      <c r="K357" s="50"/>
      <c r="L357" s="50"/>
      <c r="M357" s="49">
        <f t="shared" si="93"/>
        <v>278.05</v>
      </c>
      <c r="N357" s="29"/>
      <c r="O357" s="29"/>
      <c r="P357" s="29"/>
      <c r="Q357" s="29"/>
      <c r="R357" s="29"/>
      <c r="S357" s="29"/>
      <c r="T357" s="29"/>
      <c r="U357" s="29"/>
      <c r="V357" s="29"/>
      <c r="W357" s="29"/>
      <c r="X357" s="29"/>
      <c r="Y357" s="29"/>
      <c r="Z357" s="29"/>
      <c r="AA357" s="29"/>
      <c r="AB357" s="29"/>
    </row>
    <row r="358" spans="2:28" x14ac:dyDescent="0.25">
      <c r="B358" s="29" t="s">
        <v>185</v>
      </c>
      <c r="C358" s="41">
        <v>1988</v>
      </c>
      <c r="D358" s="56">
        <v>250</v>
      </c>
      <c r="E358" s="29"/>
      <c r="F358" s="49">
        <f t="shared" si="94"/>
        <v>250</v>
      </c>
      <c r="G358" s="49"/>
      <c r="H358" s="49">
        <f t="shared" si="92"/>
        <v>250</v>
      </c>
      <c r="I358" s="50">
        <f t="shared" si="90"/>
        <v>0</v>
      </c>
      <c r="J358" s="50">
        <v>20</v>
      </c>
      <c r="K358" s="50"/>
      <c r="L358" s="50"/>
      <c r="M358" s="49">
        <f t="shared" si="93"/>
        <v>230</v>
      </c>
      <c r="N358" s="29"/>
      <c r="O358" s="29"/>
      <c r="P358" s="29"/>
      <c r="Q358" s="29"/>
      <c r="R358" s="29"/>
      <c r="S358" s="29"/>
      <c r="T358" s="29"/>
      <c r="U358" s="29"/>
      <c r="V358" s="29"/>
      <c r="W358" s="29"/>
      <c r="X358" s="29"/>
      <c r="Y358" s="29"/>
      <c r="Z358" s="29"/>
      <c r="AA358" s="29"/>
      <c r="AB358" s="29"/>
    </row>
    <row r="359" spans="2:28" x14ac:dyDescent="0.25">
      <c r="B359" s="29" t="s">
        <v>79</v>
      </c>
      <c r="C359" s="41">
        <v>483</v>
      </c>
      <c r="D359" s="48">
        <v>350</v>
      </c>
      <c r="E359" s="29"/>
      <c r="F359" s="49">
        <f t="shared" si="94"/>
        <v>350</v>
      </c>
      <c r="G359" s="49"/>
      <c r="H359" s="49">
        <f t="shared" si="92"/>
        <v>350</v>
      </c>
      <c r="I359" s="50">
        <f t="shared" si="90"/>
        <v>5.4</v>
      </c>
      <c r="J359" s="50">
        <v>20</v>
      </c>
      <c r="K359" s="50"/>
      <c r="L359" s="50"/>
      <c r="M359" s="49">
        <f t="shared" si="93"/>
        <v>324.60000000000002</v>
      </c>
      <c r="N359" s="29"/>
      <c r="O359" s="29"/>
      <c r="P359" s="29"/>
      <c r="Q359" s="29"/>
      <c r="R359" s="29"/>
      <c r="S359" s="29"/>
      <c r="T359" s="29"/>
      <c r="U359" s="29"/>
      <c r="V359" s="29"/>
      <c r="W359" s="29"/>
      <c r="X359" s="29"/>
      <c r="Y359" s="29"/>
      <c r="Z359" s="29"/>
      <c r="AA359" s="29"/>
      <c r="AB359" s="29"/>
    </row>
    <row r="360" spans="2:28" x14ac:dyDescent="0.25">
      <c r="B360" s="29" t="s">
        <v>186</v>
      </c>
      <c r="C360" s="41">
        <v>2005</v>
      </c>
      <c r="D360" s="56">
        <v>200</v>
      </c>
      <c r="E360" s="29"/>
      <c r="F360" s="49">
        <f t="shared" si="94"/>
        <v>200</v>
      </c>
      <c r="G360" s="49"/>
      <c r="H360" s="49">
        <f t="shared" si="92"/>
        <v>200</v>
      </c>
      <c r="I360" s="50">
        <f t="shared" si="90"/>
        <v>0</v>
      </c>
      <c r="J360" s="50">
        <v>20</v>
      </c>
      <c r="K360" s="50"/>
      <c r="L360" s="50"/>
      <c r="M360" s="49">
        <f t="shared" si="93"/>
        <v>180</v>
      </c>
      <c r="N360" s="29"/>
      <c r="O360" s="29"/>
      <c r="P360" s="29"/>
      <c r="Q360" s="29"/>
      <c r="R360" s="29"/>
      <c r="S360" s="29"/>
      <c r="T360" s="29"/>
      <c r="U360" s="29"/>
      <c r="V360" s="29"/>
      <c r="W360" s="29"/>
      <c r="X360" s="29"/>
      <c r="Y360" s="29"/>
      <c r="Z360" s="29"/>
      <c r="AA360" s="29"/>
      <c r="AB360" s="29"/>
    </row>
    <row r="361" spans="2:28" x14ac:dyDescent="0.25">
      <c r="B361" s="29" t="s">
        <v>187</v>
      </c>
      <c r="C361" s="41">
        <v>2106</v>
      </c>
      <c r="D361" s="56">
        <v>200</v>
      </c>
      <c r="E361" s="29"/>
      <c r="F361" s="49">
        <f t="shared" si="94"/>
        <v>200</v>
      </c>
      <c r="G361" s="49"/>
      <c r="H361" s="49">
        <f t="shared" si="92"/>
        <v>200</v>
      </c>
      <c r="I361" s="50">
        <f t="shared" si="90"/>
        <v>0</v>
      </c>
      <c r="J361" s="50">
        <v>20</v>
      </c>
      <c r="K361" s="50"/>
      <c r="L361" s="50"/>
      <c r="M361" s="49">
        <f t="shared" si="93"/>
        <v>180</v>
      </c>
      <c r="N361" s="29"/>
      <c r="O361" s="29"/>
      <c r="P361" s="29"/>
      <c r="Q361" s="29"/>
      <c r="R361" s="29"/>
      <c r="S361" s="29"/>
      <c r="T361" s="29"/>
      <c r="U361" s="29"/>
      <c r="V361" s="29"/>
      <c r="W361" s="29"/>
      <c r="X361" s="29"/>
      <c r="Y361" s="29"/>
      <c r="Z361" s="29"/>
      <c r="AA361" s="29"/>
      <c r="AB361" s="29"/>
    </row>
    <row r="362" spans="2:28" x14ac:dyDescent="0.25">
      <c r="B362" s="29" t="s">
        <v>188</v>
      </c>
      <c r="C362" s="41">
        <v>2107</v>
      </c>
      <c r="D362" s="56">
        <v>500</v>
      </c>
      <c r="E362" s="29"/>
      <c r="F362" s="49">
        <f t="shared" si="94"/>
        <v>500</v>
      </c>
      <c r="G362" s="49"/>
      <c r="H362" s="49">
        <f t="shared" si="92"/>
        <v>500</v>
      </c>
      <c r="I362" s="50">
        <f t="shared" si="90"/>
        <v>25.574999999999999</v>
      </c>
      <c r="J362" s="50">
        <v>20</v>
      </c>
      <c r="K362" s="50"/>
      <c r="L362" s="50"/>
      <c r="M362" s="49">
        <f t="shared" si="93"/>
        <v>454.42500000000001</v>
      </c>
      <c r="N362" s="29"/>
      <c r="O362" s="29"/>
      <c r="P362" s="29"/>
      <c r="Q362" s="29"/>
      <c r="R362" s="29"/>
      <c r="S362" s="29"/>
      <c r="T362" s="29"/>
      <c r="U362" s="29"/>
      <c r="V362" s="29"/>
      <c r="W362" s="29"/>
      <c r="X362" s="29"/>
      <c r="Y362" s="29"/>
      <c r="Z362" s="29"/>
      <c r="AA362" s="29"/>
      <c r="AB362" s="29"/>
    </row>
    <row r="363" spans="2:28" x14ac:dyDescent="0.25">
      <c r="B363" s="29" t="s">
        <v>80</v>
      </c>
      <c r="C363" s="41">
        <v>2108</v>
      </c>
      <c r="D363" s="56">
        <v>500</v>
      </c>
      <c r="E363" s="29"/>
      <c r="F363" s="49">
        <f t="shared" si="94"/>
        <v>500</v>
      </c>
      <c r="G363" s="49"/>
      <c r="H363" s="49">
        <f t="shared" si="92"/>
        <v>500</v>
      </c>
      <c r="I363" s="50">
        <f t="shared" si="90"/>
        <v>25.574999999999999</v>
      </c>
      <c r="J363" s="50">
        <v>20</v>
      </c>
      <c r="K363" s="50"/>
      <c r="L363" s="50"/>
      <c r="M363" s="49">
        <f t="shared" si="93"/>
        <v>454.42500000000001</v>
      </c>
      <c r="N363" s="29"/>
      <c r="O363" s="29"/>
      <c r="P363" s="29"/>
      <c r="Q363" s="29"/>
      <c r="R363" s="29"/>
      <c r="S363" s="29"/>
      <c r="T363" s="29"/>
      <c r="U363" s="29"/>
      <c r="V363" s="29"/>
      <c r="W363" s="29"/>
      <c r="X363" s="29"/>
      <c r="Y363" s="29"/>
      <c r="Z363" s="29"/>
      <c r="AA363" s="29"/>
      <c r="AB363" s="29"/>
    </row>
    <row r="364" spans="2:28" x14ac:dyDescent="0.25">
      <c r="B364" s="29" t="s">
        <v>189</v>
      </c>
      <c r="C364" s="41">
        <v>2155</v>
      </c>
      <c r="D364" s="56">
        <v>200</v>
      </c>
      <c r="E364" s="29"/>
      <c r="F364" s="49">
        <f t="shared" si="94"/>
        <v>200</v>
      </c>
      <c r="G364" s="49"/>
      <c r="H364" s="49">
        <f t="shared" si="92"/>
        <v>200</v>
      </c>
      <c r="I364" s="50">
        <f t="shared" si="90"/>
        <v>0</v>
      </c>
      <c r="J364" s="50">
        <v>20</v>
      </c>
      <c r="K364" s="50"/>
      <c r="L364" s="50"/>
      <c r="M364" s="49">
        <f t="shared" si="93"/>
        <v>180</v>
      </c>
      <c r="N364" s="29"/>
      <c r="O364" s="29"/>
      <c r="P364" s="29"/>
      <c r="Q364" s="29"/>
      <c r="R364" s="29"/>
      <c r="S364" s="29"/>
      <c r="T364" s="29"/>
      <c r="U364" s="29"/>
      <c r="V364" s="29"/>
      <c r="W364" s="29"/>
      <c r="X364" s="29"/>
      <c r="Y364" s="29"/>
      <c r="Z364" s="29"/>
      <c r="AA364" s="29"/>
      <c r="AB364" s="29"/>
    </row>
    <row r="365" spans="2:28" x14ac:dyDescent="0.25">
      <c r="B365" s="29" t="s">
        <v>81</v>
      </c>
      <c r="C365" s="41">
        <v>2156</v>
      </c>
      <c r="D365" s="56">
        <v>200</v>
      </c>
      <c r="E365" s="29"/>
      <c r="F365" s="49">
        <f t="shared" si="94"/>
        <v>200</v>
      </c>
      <c r="G365" s="49"/>
      <c r="H365" s="49">
        <f t="shared" si="92"/>
        <v>200</v>
      </c>
      <c r="I365" s="50">
        <f t="shared" si="90"/>
        <v>0</v>
      </c>
      <c r="J365" s="50">
        <v>20</v>
      </c>
      <c r="K365" s="50"/>
      <c r="L365" s="50"/>
      <c r="M365" s="49">
        <f t="shared" si="93"/>
        <v>180</v>
      </c>
      <c r="N365" s="29"/>
      <c r="O365" s="29"/>
      <c r="P365" s="29"/>
      <c r="Q365" s="29"/>
      <c r="R365" s="29"/>
      <c r="S365" s="29"/>
      <c r="T365" s="29"/>
      <c r="U365" s="29"/>
      <c r="V365" s="29"/>
      <c r="W365" s="29"/>
      <c r="X365" s="29"/>
      <c r="Y365" s="29"/>
      <c r="Z365" s="29"/>
      <c r="AA365" s="29"/>
      <c r="AB365" s="29"/>
    </row>
    <row r="366" spans="2:28" x14ac:dyDescent="0.25">
      <c r="B366" s="29" t="s">
        <v>82</v>
      </c>
      <c r="C366" s="41">
        <v>2157</v>
      </c>
      <c r="D366" s="56">
        <v>200</v>
      </c>
      <c r="E366" s="29"/>
      <c r="F366" s="49">
        <f t="shared" si="94"/>
        <v>200</v>
      </c>
      <c r="G366" s="49"/>
      <c r="H366" s="49">
        <f t="shared" si="92"/>
        <v>200</v>
      </c>
      <c r="I366" s="50">
        <f t="shared" si="90"/>
        <v>0</v>
      </c>
      <c r="J366" s="50">
        <v>20</v>
      </c>
      <c r="K366" s="50"/>
      <c r="L366" s="50"/>
      <c r="M366" s="49">
        <f t="shared" si="93"/>
        <v>180</v>
      </c>
      <c r="N366" s="29"/>
      <c r="O366" s="29"/>
      <c r="P366" s="29"/>
      <c r="Q366" s="29"/>
      <c r="R366" s="29"/>
      <c r="S366" s="29"/>
      <c r="T366" s="29"/>
      <c r="U366" s="29"/>
      <c r="V366" s="29"/>
      <c r="W366" s="29"/>
      <c r="X366" s="29"/>
      <c r="Y366" s="29"/>
      <c r="Z366" s="29"/>
      <c r="AA366" s="29"/>
      <c r="AB366" s="29"/>
    </row>
    <row r="367" spans="2:28" x14ac:dyDescent="0.25">
      <c r="B367" s="29" t="s">
        <v>197</v>
      </c>
      <c r="C367" s="29"/>
      <c r="D367" s="56">
        <v>570</v>
      </c>
      <c r="E367" s="29"/>
      <c r="F367" s="49">
        <f t="shared" si="94"/>
        <v>570</v>
      </c>
      <c r="G367" s="49"/>
      <c r="H367" s="49">
        <f t="shared" si="92"/>
        <v>570</v>
      </c>
      <c r="I367" s="50">
        <f t="shared" si="90"/>
        <v>37.825000000000003</v>
      </c>
      <c r="J367" s="50">
        <v>20</v>
      </c>
      <c r="K367" s="50"/>
      <c r="L367" s="50"/>
      <c r="M367" s="49">
        <f t="shared" si="93"/>
        <v>512.17499999999995</v>
      </c>
      <c r="N367" s="29"/>
      <c r="O367" s="29"/>
      <c r="P367" s="29"/>
      <c r="Q367" s="29"/>
      <c r="R367" s="29"/>
      <c r="S367" s="29"/>
      <c r="T367" s="29"/>
      <c r="U367" s="29"/>
      <c r="V367" s="29"/>
      <c r="W367" s="29"/>
      <c r="X367" s="29"/>
      <c r="Y367" s="29"/>
      <c r="Z367" s="29"/>
      <c r="AA367" s="29"/>
      <c r="AB367" s="29"/>
    </row>
    <row r="368" spans="2:28" x14ac:dyDescent="0.25">
      <c r="B368" s="29" t="s">
        <v>201</v>
      </c>
      <c r="C368" s="29"/>
      <c r="D368" s="56">
        <v>600</v>
      </c>
      <c r="E368" s="29"/>
      <c r="F368" s="49">
        <f t="shared" si="94"/>
        <v>600</v>
      </c>
      <c r="G368" s="49"/>
      <c r="H368" s="49">
        <f t="shared" si="92"/>
        <v>600</v>
      </c>
      <c r="I368" s="50">
        <f t="shared" si="90"/>
        <v>43.075000000000003</v>
      </c>
      <c r="J368" s="50">
        <v>20</v>
      </c>
      <c r="K368" s="50">
        <v>200</v>
      </c>
      <c r="L368" s="50"/>
      <c r="M368" s="49">
        <f t="shared" si="93"/>
        <v>336.92499999999995</v>
      </c>
      <c r="N368" s="29"/>
      <c r="O368" s="29"/>
      <c r="P368" s="29"/>
      <c r="Q368" s="29"/>
      <c r="R368" s="29"/>
      <c r="S368" s="29"/>
      <c r="T368" s="29"/>
      <c r="U368" s="29"/>
      <c r="V368" s="29"/>
      <c r="W368" s="29"/>
      <c r="X368" s="29"/>
      <c r="Y368" s="29"/>
      <c r="Z368" s="29"/>
      <c r="AA368" s="29"/>
      <c r="AB368" s="29"/>
    </row>
    <row r="369" spans="2:28" x14ac:dyDescent="0.25">
      <c r="B369" s="29" t="s">
        <v>202</v>
      </c>
      <c r="C369" s="29"/>
      <c r="D369" s="56">
        <v>555.24</v>
      </c>
      <c r="E369" s="29"/>
      <c r="F369" s="49">
        <f t="shared" si="94"/>
        <v>555.24</v>
      </c>
      <c r="G369" s="49"/>
      <c r="H369" s="49">
        <f t="shared" si="92"/>
        <v>555.24</v>
      </c>
      <c r="I369" s="50">
        <f t="shared" si="90"/>
        <v>35.242000000000004</v>
      </c>
      <c r="J369" s="50">
        <v>20</v>
      </c>
      <c r="K369" s="50"/>
      <c r="L369" s="50"/>
      <c r="M369" s="49">
        <f t="shared" si="93"/>
        <v>499.99800000000005</v>
      </c>
      <c r="N369" s="29"/>
      <c r="O369" s="29"/>
      <c r="P369" s="29"/>
      <c r="Q369" s="29"/>
      <c r="R369" s="29"/>
      <c r="S369" s="29"/>
      <c r="T369" s="29"/>
      <c r="U369" s="29"/>
      <c r="V369" s="29"/>
      <c r="W369" s="29"/>
      <c r="X369" s="29"/>
      <c r="Y369" s="29"/>
      <c r="Z369" s="29"/>
      <c r="AA369" s="29"/>
      <c r="AB369" s="29"/>
    </row>
    <row r="370" spans="2:28" ht="15.75" thickBot="1" x14ac:dyDescent="0.3">
      <c r="B370" s="29"/>
      <c r="C370" s="29"/>
      <c r="D370" s="58">
        <f>SUM(D340:D369)</f>
        <v>10740.24</v>
      </c>
      <c r="E370" s="58">
        <f t="shared" ref="E370:M370" si="95">SUM(E340:E369)</f>
        <v>0</v>
      </c>
      <c r="F370" s="58">
        <f t="shared" si="95"/>
        <v>10740.24</v>
      </c>
      <c r="G370" s="58">
        <f t="shared" si="95"/>
        <v>0</v>
      </c>
      <c r="H370" s="58">
        <f t="shared" si="95"/>
        <v>10740.24</v>
      </c>
      <c r="I370" s="58">
        <f t="shared" si="95"/>
        <v>323.94199999999995</v>
      </c>
      <c r="J370" s="58">
        <f t="shared" si="95"/>
        <v>600</v>
      </c>
      <c r="K370" s="58">
        <f t="shared" si="95"/>
        <v>830</v>
      </c>
      <c r="L370" s="58">
        <f t="shared" si="95"/>
        <v>0</v>
      </c>
      <c r="M370" s="58">
        <f t="shared" si="95"/>
        <v>8986.2980000000025</v>
      </c>
      <c r="N370" s="29"/>
      <c r="O370" s="29"/>
      <c r="P370" s="29"/>
      <c r="Q370" s="29"/>
      <c r="R370" s="29"/>
      <c r="S370" s="29"/>
      <c r="T370" s="29"/>
      <c r="U370" s="29"/>
      <c r="V370" s="29"/>
      <c r="W370" s="29"/>
      <c r="X370" s="29"/>
      <c r="Y370" s="29"/>
      <c r="Z370" s="29"/>
      <c r="AA370" s="29"/>
      <c r="AB370" s="29"/>
    </row>
    <row r="371" spans="2:28" ht="15.75" thickTop="1" x14ac:dyDescent="0.25">
      <c r="B371" s="29"/>
      <c r="C371" s="29"/>
      <c r="D371" s="59"/>
      <c r="E371" s="59"/>
      <c r="F371" s="59"/>
      <c r="G371" s="59"/>
      <c r="H371" s="59"/>
      <c r="I371" s="59"/>
      <c r="J371" s="59"/>
      <c r="K371" s="59"/>
      <c r="L371" s="59"/>
      <c r="M371" s="59"/>
      <c r="N371" s="29"/>
      <c r="O371" s="29"/>
      <c r="P371" s="29"/>
      <c r="Q371" s="29"/>
      <c r="R371" s="29"/>
      <c r="S371" s="29"/>
      <c r="T371" s="29"/>
      <c r="U371" s="29"/>
      <c r="V371" s="29"/>
      <c r="W371" s="29"/>
      <c r="X371" s="29"/>
      <c r="Y371" s="29"/>
      <c r="Z371" s="29"/>
      <c r="AA371" s="29"/>
      <c r="AB371" s="29"/>
    </row>
    <row r="372" spans="2:28" x14ac:dyDescent="0.25">
      <c r="B372" s="29"/>
      <c r="C372" s="29"/>
      <c r="D372" s="59"/>
      <c r="E372" s="59"/>
      <c r="F372" s="59"/>
      <c r="G372" s="59"/>
      <c r="H372" s="59"/>
      <c r="I372" s="59"/>
      <c r="J372" s="59"/>
      <c r="K372" s="59"/>
      <c r="L372" s="59"/>
      <c r="M372" s="59"/>
      <c r="N372" s="29"/>
      <c r="O372" s="29"/>
      <c r="P372" s="29"/>
      <c r="Q372" s="29"/>
      <c r="R372" s="29"/>
      <c r="S372" s="29"/>
      <c r="T372" s="29"/>
      <c r="U372" s="29"/>
      <c r="V372" s="29"/>
      <c r="W372" s="29"/>
      <c r="X372" s="29"/>
      <c r="Y372" s="29"/>
      <c r="Z372" s="29"/>
      <c r="AA372" s="29"/>
      <c r="AB372" s="29"/>
    </row>
    <row r="373" spans="2:28" x14ac:dyDescent="0.25">
      <c r="B373" s="30" t="s">
        <v>204</v>
      </c>
      <c r="C373" s="29"/>
      <c r="D373" s="29"/>
      <c r="E373" s="29"/>
      <c r="F373" s="29"/>
      <c r="G373" s="29"/>
      <c r="H373" s="29"/>
      <c r="I373" s="29"/>
      <c r="J373" s="29"/>
      <c r="K373" s="29"/>
      <c r="L373" s="29"/>
      <c r="M373" s="29"/>
      <c r="N373" s="29"/>
      <c r="O373" s="29"/>
      <c r="P373" s="29"/>
      <c r="Q373" s="29"/>
      <c r="R373" s="29"/>
      <c r="S373" s="29"/>
      <c r="T373" s="29"/>
      <c r="U373" s="29"/>
      <c r="V373" s="29"/>
      <c r="W373" s="29"/>
      <c r="X373" s="29"/>
      <c r="Y373" s="29"/>
      <c r="Z373" s="29"/>
      <c r="AA373" s="29"/>
      <c r="AB373" s="29"/>
    </row>
    <row r="374" spans="2:28" ht="15.75" thickBot="1" x14ac:dyDescent="0.3">
      <c r="B374" s="29"/>
      <c r="C374" s="29"/>
      <c r="D374" s="29"/>
      <c r="E374" s="29"/>
      <c r="F374" s="29"/>
      <c r="G374" s="29"/>
      <c r="H374" s="29"/>
      <c r="I374" s="29"/>
      <c r="J374" s="29"/>
      <c r="K374" s="29"/>
      <c r="L374" s="29"/>
      <c r="M374" s="29"/>
      <c r="N374" s="29"/>
      <c r="O374" s="29"/>
      <c r="P374" s="29"/>
      <c r="Q374" s="29"/>
      <c r="R374" s="29"/>
      <c r="S374" s="29"/>
      <c r="T374" s="29"/>
      <c r="U374" s="29"/>
      <c r="V374" s="29"/>
      <c r="W374" s="29"/>
      <c r="X374" s="29"/>
      <c r="Y374" s="29"/>
      <c r="Z374" s="29"/>
      <c r="AA374" s="29"/>
      <c r="AB374" s="29"/>
    </row>
    <row r="375" spans="2:28" ht="15.75" thickBot="1" x14ac:dyDescent="0.3">
      <c r="B375" s="209" t="s">
        <v>120</v>
      </c>
      <c r="C375" s="210"/>
      <c r="D375" s="210"/>
      <c r="E375" s="210"/>
      <c r="F375" s="210"/>
      <c r="G375" s="210"/>
      <c r="H375" s="210"/>
      <c r="I375" s="210"/>
      <c r="J375" s="32"/>
      <c r="K375" s="32"/>
      <c r="L375" s="32"/>
      <c r="M375" s="32"/>
      <c r="N375" s="32"/>
      <c r="O375" s="211"/>
      <c r="P375" s="211"/>
      <c r="Q375" s="211"/>
      <c r="R375" s="211"/>
      <c r="S375" s="211"/>
      <c r="T375" s="211"/>
      <c r="U375" s="211"/>
      <c r="V375" s="211"/>
      <c r="W375" s="211"/>
      <c r="X375" s="211"/>
      <c r="Y375" s="211"/>
      <c r="Z375" s="211"/>
      <c r="AA375" s="211"/>
      <c r="AB375" s="211"/>
    </row>
    <row r="376" spans="2:28" ht="52.5" thickBot="1" x14ac:dyDescent="0.3">
      <c r="B376" s="33" t="s">
        <v>9</v>
      </c>
      <c r="C376" s="65" t="s">
        <v>10</v>
      </c>
      <c r="D376" s="66" t="s">
        <v>11</v>
      </c>
      <c r="E376" s="66" t="s">
        <v>162</v>
      </c>
      <c r="F376" s="66" t="s">
        <v>104</v>
      </c>
      <c r="G376" s="66" t="s">
        <v>163</v>
      </c>
      <c r="H376" s="66" t="s">
        <v>13</v>
      </c>
      <c r="I376" s="67" t="s">
        <v>14</v>
      </c>
      <c r="J376" s="67" t="s">
        <v>89</v>
      </c>
      <c r="K376" s="67" t="s">
        <v>90</v>
      </c>
      <c r="L376" s="67" t="s">
        <v>152</v>
      </c>
      <c r="M376" s="68" t="s">
        <v>15</v>
      </c>
      <c r="N376" s="69" t="s">
        <v>164</v>
      </c>
      <c r="O376" s="37" t="s">
        <v>165</v>
      </c>
      <c r="P376" s="38"/>
      <c r="Q376" s="38"/>
      <c r="R376" s="38"/>
      <c r="S376" s="38"/>
      <c r="T376" s="38"/>
      <c r="U376" s="38"/>
      <c r="V376" s="38"/>
      <c r="W376" s="38"/>
      <c r="X376" s="38"/>
      <c r="Y376" s="38"/>
      <c r="Z376" s="38"/>
      <c r="AA376" s="38"/>
      <c r="AB376" s="39"/>
    </row>
    <row r="377" spans="2:28" x14ac:dyDescent="0.25">
      <c r="B377" s="40" t="s">
        <v>166</v>
      </c>
      <c r="C377" s="70"/>
      <c r="D377" s="71" t="s">
        <v>18</v>
      </c>
      <c r="E377" s="71" t="s">
        <v>18</v>
      </c>
      <c r="F377" s="71" t="s">
        <v>18</v>
      </c>
      <c r="G377" s="73">
        <v>5.5E-2</v>
      </c>
      <c r="H377" s="71" t="s">
        <v>18</v>
      </c>
      <c r="I377" s="71" t="s">
        <v>18</v>
      </c>
      <c r="J377" s="71" t="s">
        <v>18</v>
      </c>
      <c r="K377" s="71" t="s">
        <v>18</v>
      </c>
      <c r="L377" s="71"/>
      <c r="M377" s="71" t="s">
        <v>18</v>
      </c>
      <c r="N377" s="71" t="s">
        <v>18</v>
      </c>
      <c r="O377" s="29"/>
      <c r="P377" s="29"/>
      <c r="Q377" s="29"/>
      <c r="R377" s="29"/>
      <c r="S377" s="29"/>
      <c r="T377" s="29"/>
      <c r="U377" s="29"/>
      <c r="V377" s="29"/>
      <c r="W377" s="29"/>
      <c r="X377" s="29"/>
      <c r="Y377" s="29"/>
      <c r="Z377" s="29"/>
      <c r="AA377" s="29"/>
      <c r="AB377" s="45"/>
    </row>
    <row r="378" spans="2:28" x14ac:dyDescent="0.25">
      <c r="B378" s="46" t="s">
        <v>167</v>
      </c>
      <c r="C378" s="74">
        <v>904</v>
      </c>
      <c r="D378" s="75">
        <v>1525</v>
      </c>
      <c r="E378" s="76"/>
      <c r="F378" s="76">
        <f>SUM(D378:E378)</f>
        <v>1525</v>
      </c>
      <c r="G378" s="76">
        <f>D378*$G$272</f>
        <v>83.875</v>
      </c>
      <c r="H378" s="76">
        <f>F378-G378</f>
        <v>1441.125</v>
      </c>
      <c r="I378" s="50">
        <f t="shared" ref="I378:I385" si="96">IF(H378&lt;=261,0,IF(H378&lt;=331,5%*(H378-261),IF(H378&lt;=431,5%*70+10%*(H378-331),IF(H378&lt;=3241,5%*70+10%*100+17.5%*(H378-431),IF(H378&gt;3241,5%*70+10%*100+17.5%*2810+25%*(H378-3241))))))</f>
        <v>190.27187499999999</v>
      </c>
      <c r="J378" s="77">
        <v>20</v>
      </c>
      <c r="K378" s="77"/>
      <c r="L378" s="77"/>
      <c r="M378" s="76">
        <f>H378-I378-J378-K378-L378</f>
        <v>1230.8531250000001</v>
      </c>
      <c r="N378" s="77">
        <f t="shared" ref="N378" si="97">D378*0.13</f>
        <v>198.25</v>
      </c>
      <c r="O378" s="51">
        <f>D378*13.5%</f>
        <v>205.875</v>
      </c>
      <c r="P378" s="51"/>
      <c r="Q378" s="51"/>
      <c r="R378" s="51"/>
      <c r="S378" s="51"/>
      <c r="T378" s="51"/>
      <c r="U378" s="51"/>
      <c r="V378" s="51"/>
      <c r="W378" s="51"/>
      <c r="X378" s="51"/>
      <c r="Y378" s="51"/>
      <c r="Z378" s="51"/>
      <c r="AA378" s="51"/>
      <c r="AB378" s="52"/>
    </row>
    <row r="379" spans="2:28" x14ac:dyDescent="0.25">
      <c r="B379" s="46" t="s">
        <v>169</v>
      </c>
      <c r="C379" s="70">
        <v>1886</v>
      </c>
      <c r="D379" s="75">
        <v>980</v>
      </c>
      <c r="E379" s="76"/>
      <c r="F379" s="76">
        <f t="shared" ref="F379:F385" si="98">SUM(D379:E379)</f>
        <v>980</v>
      </c>
      <c r="G379" s="76">
        <f t="shared" ref="G379:G385" si="99">D379*$G$272</f>
        <v>53.9</v>
      </c>
      <c r="H379" s="76">
        <f t="shared" ref="H379:H385" si="100">F379-G379</f>
        <v>926.1</v>
      </c>
      <c r="I379" s="50">
        <f t="shared" si="96"/>
        <v>100.1425</v>
      </c>
      <c r="J379" s="77">
        <v>20</v>
      </c>
      <c r="K379" s="77"/>
      <c r="L379" s="77"/>
      <c r="M379" s="76">
        <f t="shared" ref="M379:M385" si="101">H379-I379-J379-K379-L379</f>
        <v>805.95749999999998</v>
      </c>
      <c r="N379" s="77">
        <f>D379*0.13</f>
        <v>127.4</v>
      </c>
      <c r="O379" s="51">
        <f t="shared" ref="O379:O385" si="102">D379*13.5%</f>
        <v>132.30000000000001</v>
      </c>
      <c r="P379" s="51"/>
      <c r="Q379" s="51"/>
      <c r="R379" s="51"/>
      <c r="S379" s="51"/>
      <c r="T379" s="51"/>
      <c r="U379" s="51"/>
      <c r="V379" s="51"/>
      <c r="W379" s="51"/>
      <c r="X379" s="51"/>
      <c r="Y379" s="51"/>
      <c r="Z379" s="51"/>
      <c r="AA379" s="51"/>
      <c r="AB379" s="52"/>
    </row>
    <row r="380" spans="2:28" x14ac:dyDescent="0.25">
      <c r="B380" s="53" t="s">
        <v>170</v>
      </c>
      <c r="C380" s="70">
        <v>914</v>
      </c>
      <c r="D380" s="75">
        <v>911.8</v>
      </c>
      <c r="E380" s="78"/>
      <c r="F380" s="76">
        <f t="shared" si="98"/>
        <v>911.8</v>
      </c>
      <c r="G380" s="76">
        <f t="shared" si="99"/>
        <v>50.149000000000001</v>
      </c>
      <c r="H380" s="76">
        <f t="shared" si="100"/>
        <v>861.65099999999995</v>
      </c>
      <c r="I380" s="50">
        <f t="shared" si="96"/>
        <v>88.863924999999981</v>
      </c>
      <c r="J380" s="77">
        <v>20</v>
      </c>
      <c r="K380" s="77"/>
      <c r="L380" s="77"/>
      <c r="M380" s="76">
        <f t="shared" si="101"/>
        <v>752.78707499999996</v>
      </c>
      <c r="N380" s="77">
        <f t="shared" ref="N380:N385" si="103">D380*0.13</f>
        <v>118.53399999999999</v>
      </c>
      <c r="O380" s="51">
        <f t="shared" si="102"/>
        <v>123.093</v>
      </c>
      <c r="P380" s="51"/>
      <c r="Q380" s="51"/>
      <c r="R380" s="51"/>
      <c r="S380" s="51"/>
      <c r="T380" s="51"/>
      <c r="U380" s="51"/>
      <c r="V380" s="51"/>
      <c r="W380" s="51"/>
      <c r="X380" s="51"/>
      <c r="Y380" s="51"/>
      <c r="Z380" s="51"/>
      <c r="AA380" s="51"/>
      <c r="AB380" s="55"/>
    </row>
    <row r="381" spans="2:28" x14ac:dyDescent="0.25">
      <c r="B381" s="53" t="s">
        <v>171</v>
      </c>
      <c r="C381" s="70">
        <v>917</v>
      </c>
      <c r="D381" s="75">
        <v>746.8</v>
      </c>
      <c r="E381" s="78"/>
      <c r="F381" s="76">
        <f t="shared" si="98"/>
        <v>746.8</v>
      </c>
      <c r="G381" s="76">
        <f t="shared" si="99"/>
        <v>41.073999999999998</v>
      </c>
      <c r="H381" s="76">
        <f t="shared" si="100"/>
        <v>705.726</v>
      </c>
      <c r="I381" s="50">
        <f t="shared" si="96"/>
        <v>61.57705</v>
      </c>
      <c r="J381" s="77">
        <v>20</v>
      </c>
      <c r="K381" s="77">
        <v>385</v>
      </c>
      <c r="L381" s="77"/>
      <c r="M381" s="76">
        <f t="shared" si="101"/>
        <v>239.14895000000001</v>
      </c>
      <c r="N381" s="77">
        <f t="shared" si="103"/>
        <v>97.084000000000003</v>
      </c>
      <c r="O381" s="51">
        <f t="shared" si="102"/>
        <v>100.818</v>
      </c>
      <c r="P381" s="51"/>
      <c r="Q381" s="51"/>
      <c r="R381" s="51"/>
      <c r="S381" s="51"/>
      <c r="T381" s="51"/>
      <c r="U381" s="51"/>
      <c r="V381" s="51"/>
      <c r="W381" s="51"/>
      <c r="X381" s="51"/>
      <c r="Y381" s="51"/>
      <c r="Z381" s="51"/>
      <c r="AA381" s="51"/>
      <c r="AB381" s="55"/>
    </row>
    <row r="382" spans="2:28" x14ac:dyDescent="0.25">
      <c r="B382" s="53" t="s">
        <v>66</v>
      </c>
      <c r="C382" s="70">
        <v>918</v>
      </c>
      <c r="D382" s="79">
        <v>691.8</v>
      </c>
      <c r="E382" s="78"/>
      <c r="F382" s="76">
        <f t="shared" si="98"/>
        <v>691.8</v>
      </c>
      <c r="G382" s="76">
        <f t="shared" si="99"/>
        <v>38.048999999999999</v>
      </c>
      <c r="H382" s="76">
        <f t="shared" si="100"/>
        <v>653.75099999999998</v>
      </c>
      <c r="I382" s="50">
        <f t="shared" si="96"/>
        <v>52.481424999999994</v>
      </c>
      <c r="J382" s="77">
        <v>20</v>
      </c>
      <c r="K382" s="77">
        <v>175</v>
      </c>
      <c r="L382" s="77"/>
      <c r="M382" s="76">
        <f t="shared" si="101"/>
        <v>406.26957500000003</v>
      </c>
      <c r="N382" s="77">
        <f t="shared" si="103"/>
        <v>89.933999999999997</v>
      </c>
      <c r="O382" s="51">
        <f t="shared" si="102"/>
        <v>93.393000000000001</v>
      </c>
      <c r="P382" s="51"/>
      <c r="Q382" s="51"/>
      <c r="R382" s="51"/>
      <c r="S382" s="51"/>
      <c r="T382" s="51"/>
      <c r="U382" s="51"/>
      <c r="V382" s="51"/>
      <c r="W382" s="51"/>
      <c r="X382" s="51"/>
      <c r="Y382" s="51"/>
      <c r="Z382" s="51"/>
      <c r="AA382" s="51"/>
      <c r="AB382" s="57"/>
    </row>
    <row r="383" spans="2:28" x14ac:dyDescent="0.25">
      <c r="B383" s="53" t="s">
        <v>172</v>
      </c>
      <c r="C383" s="70"/>
      <c r="D383" s="79">
        <v>600</v>
      </c>
      <c r="E383" s="80"/>
      <c r="F383" s="76">
        <f t="shared" si="98"/>
        <v>600</v>
      </c>
      <c r="G383" s="76">
        <f t="shared" si="99"/>
        <v>33</v>
      </c>
      <c r="H383" s="76">
        <f t="shared" si="100"/>
        <v>567</v>
      </c>
      <c r="I383" s="50">
        <f t="shared" si="96"/>
        <v>37.299999999999997</v>
      </c>
      <c r="J383" s="77">
        <v>20</v>
      </c>
      <c r="K383" s="77"/>
      <c r="L383" s="77"/>
      <c r="M383" s="76">
        <f t="shared" si="101"/>
        <v>509.70000000000005</v>
      </c>
      <c r="N383" s="77">
        <f t="shared" si="103"/>
        <v>78</v>
      </c>
      <c r="O383" s="51">
        <f t="shared" si="102"/>
        <v>81</v>
      </c>
      <c r="P383" s="51"/>
      <c r="Q383" s="51"/>
      <c r="R383" s="51"/>
      <c r="S383" s="51"/>
      <c r="T383" s="51"/>
      <c r="U383" s="51"/>
      <c r="V383" s="51"/>
      <c r="W383" s="51"/>
      <c r="X383" s="51"/>
      <c r="Y383" s="51"/>
      <c r="Z383" s="51"/>
      <c r="AA383" s="51"/>
      <c r="AB383" s="57"/>
    </row>
    <row r="384" spans="2:28" x14ac:dyDescent="0.25">
      <c r="B384" s="53" t="s">
        <v>173</v>
      </c>
      <c r="C384" s="70">
        <v>922</v>
      </c>
      <c r="D384" s="79">
        <v>755</v>
      </c>
      <c r="E384" s="80"/>
      <c r="F384" s="76">
        <f t="shared" si="98"/>
        <v>755</v>
      </c>
      <c r="G384" s="76">
        <f t="shared" si="99"/>
        <v>41.524999999999999</v>
      </c>
      <c r="H384" s="76">
        <f t="shared" si="100"/>
        <v>713.47500000000002</v>
      </c>
      <c r="I384" s="50">
        <f t="shared" si="96"/>
        <v>62.933125000000004</v>
      </c>
      <c r="J384" s="77">
        <v>20</v>
      </c>
      <c r="K384" s="77"/>
      <c r="L384" s="77"/>
      <c r="M384" s="76">
        <f t="shared" si="101"/>
        <v>630.541875</v>
      </c>
      <c r="N384" s="77">
        <f t="shared" si="103"/>
        <v>98.15</v>
      </c>
      <c r="O384" s="51">
        <f t="shared" si="102"/>
        <v>101.92500000000001</v>
      </c>
      <c r="P384" s="51"/>
      <c r="Q384" s="51"/>
      <c r="R384" s="51"/>
      <c r="S384" s="51"/>
      <c r="T384" s="51"/>
      <c r="U384" s="51"/>
      <c r="V384" s="51"/>
      <c r="W384" s="51"/>
      <c r="X384" s="51"/>
      <c r="Y384" s="51"/>
      <c r="Z384" s="51"/>
      <c r="AA384" s="51"/>
      <c r="AB384" s="57"/>
    </row>
    <row r="385" spans="2:28" x14ac:dyDescent="0.25">
      <c r="B385" s="53" t="s">
        <v>67</v>
      </c>
      <c r="C385" s="70">
        <v>926</v>
      </c>
      <c r="D385" s="79">
        <v>651.79999999999995</v>
      </c>
      <c r="E385" s="80"/>
      <c r="F385" s="76">
        <f t="shared" si="98"/>
        <v>651.79999999999995</v>
      </c>
      <c r="G385" s="76">
        <f t="shared" si="99"/>
        <v>35.848999999999997</v>
      </c>
      <c r="H385" s="76">
        <f t="shared" si="100"/>
        <v>615.95099999999991</v>
      </c>
      <c r="I385" s="50">
        <f t="shared" si="96"/>
        <v>45.866424999999985</v>
      </c>
      <c r="J385" s="77">
        <v>20</v>
      </c>
      <c r="K385" s="77"/>
      <c r="L385" s="77"/>
      <c r="M385" s="76">
        <f t="shared" si="101"/>
        <v>550.08457499999997</v>
      </c>
      <c r="N385" s="77">
        <f t="shared" si="103"/>
        <v>84.733999999999995</v>
      </c>
      <c r="O385" s="51">
        <f t="shared" si="102"/>
        <v>87.992999999999995</v>
      </c>
      <c r="P385" s="51"/>
      <c r="Q385" s="51"/>
      <c r="R385" s="51"/>
      <c r="S385" s="51"/>
      <c r="T385" s="51"/>
      <c r="U385" s="51"/>
      <c r="V385" s="51"/>
      <c r="W385" s="51"/>
      <c r="X385" s="51"/>
      <c r="Y385" s="51"/>
      <c r="Z385" s="51"/>
      <c r="AA385" s="51"/>
      <c r="AB385" s="57"/>
    </row>
    <row r="386" spans="2:28" ht="15.75" thickBot="1" x14ac:dyDescent="0.3">
      <c r="B386" s="29"/>
      <c r="C386" s="80"/>
      <c r="D386" s="82">
        <f t="shared" ref="D386:F386" si="104">SUM(D378:D385)</f>
        <v>6862.2000000000007</v>
      </c>
      <c r="E386" s="82">
        <f t="shared" si="104"/>
        <v>0</v>
      </c>
      <c r="F386" s="82">
        <f t="shared" si="104"/>
        <v>6862.2000000000007</v>
      </c>
      <c r="G386" s="82">
        <f>SUM(G378:G385)</f>
        <v>377.42099999999994</v>
      </c>
      <c r="H386" s="82">
        <f t="shared" ref="H386:O386" si="105">SUM(H378:H385)</f>
        <v>6484.7790000000005</v>
      </c>
      <c r="I386" s="82">
        <f t="shared" si="105"/>
        <v>639.4363249999999</v>
      </c>
      <c r="J386" s="82">
        <f t="shared" si="105"/>
        <v>160</v>
      </c>
      <c r="K386" s="82">
        <f t="shared" si="105"/>
        <v>560</v>
      </c>
      <c r="L386" s="82">
        <f t="shared" si="105"/>
        <v>0</v>
      </c>
      <c r="M386" s="82">
        <f t="shared" si="105"/>
        <v>5125.3426749999999</v>
      </c>
      <c r="N386" s="82">
        <f t="shared" si="105"/>
        <v>892.08600000000001</v>
      </c>
      <c r="O386" s="58">
        <f t="shared" si="105"/>
        <v>926.39699999999993</v>
      </c>
      <c r="P386" s="59"/>
      <c r="Q386" s="59"/>
      <c r="R386" s="59"/>
      <c r="S386" s="59"/>
      <c r="T386" s="59"/>
      <c r="U386" s="59"/>
      <c r="V386" s="59"/>
      <c r="W386" s="59"/>
      <c r="X386" s="59"/>
      <c r="Y386" s="59"/>
      <c r="Z386" s="59"/>
      <c r="AA386" s="59"/>
      <c r="AB386" s="60"/>
    </row>
    <row r="387" spans="2:28" ht="15.75" thickTop="1" x14ac:dyDescent="0.25">
      <c r="B387" s="29"/>
      <c r="C387" s="29"/>
      <c r="D387" s="59"/>
      <c r="E387" s="59"/>
      <c r="F387" s="59"/>
      <c r="G387" s="59"/>
      <c r="H387" s="59"/>
      <c r="I387" s="59"/>
      <c r="J387" s="59"/>
      <c r="K387" s="59"/>
      <c r="L387" s="59"/>
      <c r="M387" s="59"/>
      <c r="N387" s="29"/>
      <c r="O387" s="29"/>
      <c r="P387" s="29"/>
      <c r="Q387" s="29"/>
      <c r="R387" s="29"/>
      <c r="S387" s="29"/>
      <c r="T387" s="29"/>
      <c r="U387" s="29"/>
      <c r="V387" s="29"/>
      <c r="W387" s="29"/>
      <c r="X387" s="29"/>
      <c r="Y387" s="29"/>
      <c r="Z387" s="29"/>
      <c r="AA387" s="29"/>
      <c r="AB387" s="29"/>
    </row>
    <row r="388" spans="2:28" x14ac:dyDescent="0.25">
      <c r="B388" s="29"/>
      <c r="C388" s="29"/>
      <c r="D388" s="59"/>
      <c r="E388" s="59"/>
      <c r="F388" s="59"/>
      <c r="G388" s="59"/>
      <c r="H388" s="59"/>
      <c r="I388" s="59"/>
      <c r="J388" s="59"/>
      <c r="K388" s="59"/>
      <c r="L388" s="59"/>
      <c r="M388" s="59"/>
      <c r="N388" s="29"/>
      <c r="O388" s="29"/>
      <c r="P388" s="29"/>
      <c r="Q388" s="29"/>
      <c r="R388" s="29"/>
      <c r="S388" s="29"/>
      <c r="T388" s="29"/>
      <c r="U388" s="29"/>
      <c r="V388" s="29"/>
      <c r="W388" s="29"/>
      <c r="X388" s="29"/>
      <c r="Y388" s="29"/>
      <c r="Z388" s="29"/>
      <c r="AA388" s="29"/>
      <c r="AB388" s="29"/>
    </row>
    <row r="389" spans="2:28" ht="15.75" thickBot="1" x14ac:dyDescent="0.3">
      <c r="B389" s="83">
        <v>43313</v>
      </c>
      <c r="C389" s="29"/>
      <c r="D389" s="29"/>
      <c r="E389" s="29"/>
      <c r="F389" s="29"/>
      <c r="G389" s="29"/>
      <c r="H389" s="29"/>
      <c r="I389" s="29"/>
      <c r="J389" s="29"/>
      <c r="K389" s="29"/>
      <c r="L389" s="29"/>
      <c r="M389" s="29"/>
      <c r="N389" s="29"/>
      <c r="O389" s="29"/>
      <c r="P389" s="29"/>
      <c r="Q389" s="29"/>
      <c r="R389" s="29"/>
      <c r="S389" s="29"/>
      <c r="T389" s="29"/>
      <c r="U389" s="29"/>
      <c r="V389" s="29"/>
      <c r="W389" s="29"/>
      <c r="X389" s="29"/>
      <c r="Y389" s="29"/>
      <c r="Z389" s="29"/>
      <c r="AA389" s="29"/>
      <c r="AB389" s="29"/>
    </row>
    <row r="390" spans="2:28" ht="52.5" thickBot="1" x14ac:dyDescent="0.3">
      <c r="B390" s="33" t="s">
        <v>9</v>
      </c>
      <c r="C390" s="33" t="s">
        <v>10</v>
      </c>
      <c r="D390" s="34" t="s">
        <v>11</v>
      </c>
      <c r="E390" s="34" t="s">
        <v>162</v>
      </c>
      <c r="F390" s="66" t="s">
        <v>104</v>
      </c>
      <c r="G390" s="34" t="s">
        <v>163</v>
      </c>
      <c r="H390" s="34" t="s">
        <v>13</v>
      </c>
      <c r="I390" s="35" t="s">
        <v>14</v>
      </c>
      <c r="J390" s="35" t="s">
        <v>89</v>
      </c>
      <c r="K390" s="35" t="s">
        <v>90</v>
      </c>
      <c r="L390" s="35" t="s">
        <v>152</v>
      </c>
      <c r="M390" s="36" t="s">
        <v>15</v>
      </c>
      <c r="N390" s="29"/>
      <c r="O390" s="29"/>
      <c r="P390" s="29"/>
      <c r="Q390" s="29"/>
      <c r="R390" s="29"/>
      <c r="S390" s="29"/>
      <c r="T390" s="29"/>
      <c r="U390" s="29"/>
      <c r="V390" s="29"/>
      <c r="W390" s="29"/>
      <c r="X390" s="29"/>
      <c r="Y390" s="29"/>
      <c r="Z390" s="29"/>
      <c r="AA390" s="29"/>
      <c r="AB390" s="29"/>
    </row>
    <row r="391" spans="2:28" x14ac:dyDescent="0.25">
      <c r="B391" s="30" t="s">
        <v>174</v>
      </c>
      <c r="C391" s="41"/>
      <c r="D391" s="42" t="s">
        <v>18</v>
      </c>
      <c r="E391" s="43"/>
      <c r="F391" s="42" t="s">
        <v>18</v>
      </c>
      <c r="G391" s="44"/>
      <c r="H391" s="42" t="s">
        <v>18</v>
      </c>
      <c r="I391" s="42" t="s">
        <v>18</v>
      </c>
      <c r="J391" s="42" t="s">
        <v>18</v>
      </c>
      <c r="K391" s="42" t="s">
        <v>18</v>
      </c>
      <c r="L391" s="42"/>
      <c r="M391" s="42" t="s">
        <v>18</v>
      </c>
      <c r="N391" s="29"/>
      <c r="O391" s="29"/>
      <c r="P391" s="29"/>
      <c r="Q391" s="29"/>
      <c r="R391" s="29"/>
      <c r="S391" s="29"/>
      <c r="T391" s="29"/>
      <c r="U391" s="29"/>
      <c r="V391" s="29"/>
      <c r="W391" s="29"/>
      <c r="X391" s="29"/>
      <c r="Y391" s="29"/>
      <c r="Z391" s="29"/>
      <c r="AA391" s="29"/>
      <c r="AB391" s="29"/>
    </row>
    <row r="392" spans="2:28" x14ac:dyDescent="0.25">
      <c r="B392" s="31" t="s">
        <v>175</v>
      </c>
      <c r="C392" s="47">
        <v>904</v>
      </c>
      <c r="D392" s="48">
        <v>350</v>
      </c>
      <c r="E392" s="49"/>
      <c r="F392" s="49">
        <f>SUM(D392:E392)</f>
        <v>350</v>
      </c>
      <c r="G392" s="49"/>
      <c r="H392" s="49">
        <f>F392-G392</f>
        <v>350</v>
      </c>
      <c r="I392" s="50">
        <f t="shared" ref="I392:I421" si="106">IF(H392&lt;=261,0,IF(H392&lt;=331,5%*(H392-261),IF(H392&lt;=431,5%*70+10%*(H392-331),IF(H392&lt;=3241,5%*70+10%*100+17.5%*(H392-431),IF(H392&gt;3241,5%*70+10%*100+17.5%*2810+25%*(H392-3241))))))</f>
        <v>5.4</v>
      </c>
      <c r="J392" s="50">
        <v>20</v>
      </c>
      <c r="K392" s="50"/>
      <c r="L392" s="50"/>
      <c r="M392" s="49">
        <f>H392-I392-J392-K392-L392</f>
        <v>324.60000000000002</v>
      </c>
      <c r="N392" s="29"/>
      <c r="O392" s="29"/>
      <c r="P392" s="29"/>
      <c r="Q392" s="29"/>
      <c r="R392" s="29"/>
      <c r="S392" s="29"/>
      <c r="T392" s="29"/>
      <c r="U392" s="29"/>
      <c r="V392" s="29"/>
      <c r="W392" s="29"/>
      <c r="X392" s="29"/>
      <c r="Y392" s="29"/>
      <c r="Z392" s="29"/>
      <c r="AA392" s="29"/>
      <c r="AB392" s="29"/>
    </row>
    <row r="393" spans="2:28" x14ac:dyDescent="0.25">
      <c r="B393" s="31" t="s">
        <v>176</v>
      </c>
      <c r="C393" s="47">
        <v>904</v>
      </c>
      <c r="D393" s="48">
        <v>350</v>
      </c>
      <c r="E393" s="49"/>
      <c r="F393" s="49">
        <f t="shared" ref="F393:F399" si="107">SUM(D393:E393)</f>
        <v>350</v>
      </c>
      <c r="G393" s="49"/>
      <c r="H393" s="49">
        <f t="shared" ref="H393:H421" si="108">F393-G393</f>
        <v>350</v>
      </c>
      <c r="I393" s="50">
        <f t="shared" si="106"/>
        <v>5.4</v>
      </c>
      <c r="J393" s="50">
        <v>20</v>
      </c>
      <c r="K393" s="50"/>
      <c r="L393" s="50"/>
      <c r="M393" s="49">
        <f t="shared" ref="M393:M421" si="109">H393-I393-J393-K393-L393</f>
        <v>324.60000000000002</v>
      </c>
      <c r="N393" s="29"/>
      <c r="O393" s="29"/>
      <c r="P393" s="29"/>
      <c r="Q393" s="29"/>
      <c r="R393" s="29"/>
      <c r="S393" s="29"/>
      <c r="T393" s="29"/>
      <c r="U393" s="29"/>
      <c r="V393" s="29"/>
      <c r="W393" s="29"/>
      <c r="X393" s="29"/>
      <c r="Y393" s="29"/>
      <c r="Z393" s="29"/>
      <c r="AA393" s="29"/>
      <c r="AB393" s="29"/>
    </row>
    <row r="394" spans="2:28" x14ac:dyDescent="0.25">
      <c r="B394" s="31" t="s">
        <v>69</v>
      </c>
      <c r="C394" s="41">
        <v>904</v>
      </c>
      <c r="D394" s="48">
        <v>400</v>
      </c>
      <c r="E394" s="49"/>
      <c r="F394" s="49">
        <f t="shared" si="107"/>
        <v>400</v>
      </c>
      <c r="G394" s="49"/>
      <c r="H394" s="49">
        <f t="shared" si="108"/>
        <v>400</v>
      </c>
      <c r="I394" s="50">
        <f t="shared" si="106"/>
        <v>10.4</v>
      </c>
      <c r="J394" s="50">
        <v>20</v>
      </c>
      <c r="K394" s="50"/>
      <c r="L394" s="50"/>
      <c r="M394" s="49">
        <f t="shared" si="109"/>
        <v>369.6</v>
      </c>
      <c r="N394" s="29"/>
      <c r="O394" s="29"/>
      <c r="P394" s="29"/>
      <c r="Q394" s="29"/>
      <c r="R394" s="29"/>
      <c r="S394" s="29"/>
      <c r="T394" s="29"/>
      <c r="U394" s="29"/>
      <c r="V394" s="29"/>
      <c r="W394" s="29"/>
      <c r="X394" s="29"/>
      <c r="Y394" s="29"/>
      <c r="Z394" s="29"/>
      <c r="AA394" s="29"/>
      <c r="AB394" s="29"/>
    </row>
    <row r="395" spans="2:28" x14ac:dyDescent="0.25">
      <c r="B395" s="29" t="s">
        <v>83</v>
      </c>
      <c r="C395" s="41">
        <v>913</v>
      </c>
      <c r="D395" s="48">
        <v>330</v>
      </c>
      <c r="E395" s="54"/>
      <c r="F395" s="49">
        <f t="shared" si="107"/>
        <v>330</v>
      </c>
      <c r="G395" s="49"/>
      <c r="H395" s="49">
        <f t="shared" si="108"/>
        <v>330</v>
      </c>
      <c r="I395" s="50">
        <f t="shared" si="106"/>
        <v>3.45</v>
      </c>
      <c r="J395" s="50">
        <v>20</v>
      </c>
      <c r="K395" s="50"/>
      <c r="L395" s="50"/>
      <c r="M395" s="49">
        <f t="shared" si="109"/>
        <v>306.55</v>
      </c>
      <c r="N395" s="29"/>
      <c r="O395" s="29"/>
      <c r="P395" s="29"/>
      <c r="Q395" s="29"/>
      <c r="R395" s="29"/>
      <c r="S395" s="29"/>
      <c r="T395" s="29"/>
      <c r="U395" s="29"/>
      <c r="V395" s="29"/>
      <c r="W395" s="29"/>
      <c r="X395" s="29"/>
      <c r="Y395" s="29"/>
      <c r="Z395" s="29"/>
      <c r="AA395" s="29"/>
      <c r="AB395" s="29"/>
    </row>
    <row r="396" spans="2:28" x14ac:dyDescent="0.25">
      <c r="B396" s="29" t="s">
        <v>68</v>
      </c>
      <c r="C396" s="41">
        <v>904</v>
      </c>
      <c r="D396" s="48">
        <v>400</v>
      </c>
      <c r="E396" s="54"/>
      <c r="F396" s="49">
        <f t="shared" si="107"/>
        <v>400</v>
      </c>
      <c r="G396" s="49"/>
      <c r="H396" s="49">
        <f t="shared" si="108"/>
        <v>400</v>
      </c>
      <c r="I396" s="50">
        <f t="shared" si="106"/>
        <v>10.4</v>
      </c>
      <c r="J396" s="50">
        <v>20</v>
      </c>
      <c r="K396" s="50"/>
      <c r="L396" s="50"/>
      <c r="M396" s="49">
        <f t="shared" si="109"/>
        <v>369.6</v>
      </c>
      <c r="N396" s="29"/>
      <c r="O396" s="29"/>
      <c r="P396" s="29"/>
      <c r="Q396" s="29"/>
      <c r="R396" s="29"/>
      <c r="S396" s="29"/>
      <c r="T396" s="29"/>
      <c r="U396" s="29"/>
      <c r="V396" s="29"/>
      <c r="W396" s="29"/>
      <c r="X396" s="29"/>
      <c r="Y396" s="29"/>
      <c r="Z396" s="29"/>
      <c r="AA396" s="29"/>
      <c r="AB396" s="29"/>
    </row>
    <row r="397" spans="2:28" x14ac:dyDescent="0.25">
      <c r="B397" s="29" t="s">
        <v>177</v>
      </c>
      <c r="C397" s="41">
        <v>915</v>
      </c>
      <c r="D397" s="48">
        <v>280</v>
      </c>
      <c r="E397" s="54"/>
      <c r="F397" s="49">
        <f t="shared" si="107"/>
        <v>280</v>
      </c>
      <c r="G397" s="49"/>
      <c r="H397" s="49">
        <f t="shared" si="108"/>
        <v>280</v>
      </c>
      <c r="I397" s="50">
        <f t="shared" si="106"/>
        <v>0.95000000000000007</v>
      </c>
      <c r="J397" s="50">
        <v>20</v>
      </c>
      <c r="K397" s="50"/>
      <c r="L397" s="50"/>
      <c r="M397" s="49">
        <f t="shared" si="109"/>
        <v>259.05</v>
      </c>
      <c r="N397" s="29"/>
      <c r="O397" s="29"/>
      <c r="P397" s="29"/>
      <c r="Q397" s="29"/>
      <c r="R397" s="29"/>
      <c r="S397" s="29"/>
      <c r="T397" s="29"/>
      <c r="U397" s="29"/>
      <c r="V397" s="29"/>
      <c r="W397" s="29"/>
      <c r="X397" s="29"/>
      <c r="Y397" s="29"/>
      <c r="Z397" s="29"/>
      <c r="AA397" s="29"/>
      <c r="AB397" s="29"/>
    </row>
    <row r="398" spans="2:28" x14ac:dyDescent="0.25">
      <c r="B398" s="29" t="s">
        <v>71</v>
      </c>
      <c r="C398" s="41">
        <v>930</v>
      </c>
      <c r="D398" s="56">
        <v>300</v>
      </c>
      <c r="E398" s="29"/>
      <c r="F398" s="49">
        <f t="shared" si="107"/>
        <v>300</v>
      </c>
      <c r="G398" s="49"/>
      <c r="H398" s="49">
        <f t="shared" si="108"/>
        <v>300</v>
      </c>
      <c r="I398" s="50">
        <f t="shared" si="106"/>
        <v>1.9500000000000002</v>
      </c>
      <c r="J398" s="50">
        <v>20</v>
      </c>
      <c r="K398" s="50"/>
      <c r="L398" s="50"/>
      <c r="M398" s="49">
        <f t="shared" si="109"/>
        <v>278.05</v>
      </c>
      <c r="N398" s="29"/>
      <c r="O398" s="29"/>
      <c r="P398" s="29"/>
      <c r="Q398" s="29"/>
      <c r="R398" s="29"/>
      <c r="S398" s="29"/>
      <c r="T398" s="29"/>
      <c r="U398" s="29"/>
      <c r="V398" s="29"/>
      <c r="W398" s="29"/>
      <c r="X398" s="29"/>
      <c r="Y398" s="29"/>
      <c r="Z398" s="29"/>
      <c r="AA398" s="29"/>
      <c r="AB398" s="29"/>
    </row>
    <row r="399" spans="2:28" x14ac:dyDescent="0.25">
      <c r="B399" s="29" t="s">
        <v>72</v>
      </c>
      <c r="C399" s="41">
        <v>931</v>
      </c>
      <c r="D399" s="56">
        <v>530</v>
      </c>
      <c r="E399" s="29"/>
      <c r="F399" s="49">
        <f t="shared" si="107"/>
        <v>530</v>
      </c>
      <c r="G399" s="49"/>
      <c r="H399" s="49">
        <f t="shared" si="108"/>
        <v>530</v>
      </c>
      <c r="I399" s="50">
        <f t="shared" si="106"/>
        <v>30.824999999999999</v>
      </c>
      <c r="J399" s="50">
        <v>20</v>
      </c>
      <c r="K399" s="50"/>
      <c r="L399" s="50"/>
      <c r="M399" s="49">
        <f t="shared" si="109"/>
        <v>479.17500000000001</v>
      </c>
      <c r="N399" s="29"/>
      <c r="O399" s="29"/>
      <c r="P399" s="29"/>
      <c r="Q399" s="29"/>
      <c r="R399" s="29"/>
      <c r="S399" s="29"/>
      <c r="T399" s="29"/>
      <c r="U399" s="29"/>
      <c r="V399" s="29"/>
      <c r="W399" s="29"/>
      <c r="X399" s="29"/>
      <c r="Y399" s="29"/>
      <c r="Z399" s="29"/>
      <c r="AA399" s="29"/>
      <c r="AB399" s="29"/>
    </row>
    <row r="400" spans="2:28" x14ac:dyDescent="0.25">
      <c r="B400" s="29" t="s">
        <v>73</v>
      </c>
      <c r="C400" s="41">
        <v>932</v>
      </c>
      <c r="D400" s="56">
        <v>450</v>
      </c>
      <c r="E400" s="56"/>
      <c r="F400" s="49">
        <f t="shared" ref="F400:F421" si="110">SUM(D400:E400)</f>
        <v>450</v>
      </c>
      <c r="G400" s="49"/>
      <c r="H400" s="49">
        <f t="shared" si="108"/>
        <v>450</v>
      </c>
      <c r="I400" s="50">
        <f t="shared" si="106"/>
        <v>16.824999999999999</v>
      </c>
      <c r="J400" s="50">
        <v>20</v>
      </c>
      <c r="K400" s="50"/>
      <c r="L400" s="50"/>
      <c r="M400" s="49">
        <f t="shared" si="109"/>
        <v>413.17500000000001</v>
      </c>
      <c r="N400" s="29"/>
      <c r="O400" s="29"/>
      <c r="P400" s="29"/>
      <c r="Q400" s="29"/>
      <c r="R400" s="29"/>
      <c r="S400" s="29"/>
      <c r="T400" s="29"/>
      <c r="U400" s="29"/>
      <c r="V400" s="29"/>
      <c r="W400" s="29"/>
      <c r="X400" s="29"/>
      <c r="Y400" s="29"/>
      <c r="Z400" s="29"/>
      <c r="AA400" s="29"/>
      <c r="AB400" s="29"/>
    </row>
    <row r="401" spans="2:28" x14ac:dyDescent="0.25">
      <c r="B401" s="29" t="s">
        <v>74</v>
      </c>
      <c r="C401" s="41">
        <v>945</v>
      </c>
      <c r="D401" s="56">
        <v>470</v>
      </c>
      <c r="E401" s="56"/>
      <c r="F401" s="49">
        <f t="shared" si="110"/>
        <v>470</v>
      </c>
      <c r="G401" s="49"/>
      <c r="H401" s="49">
        <f t="shared" si="108"/>
        <v>470</v>
      </c>
      <c r="I401" s="50">
        <f t="shared" si="106"/>
        <v>20.324999999999999</v>
      </c>
      <c r="J401" s="50">
        <v>20</v>
      </c>
      <c r="K401" s="50">
        <v>210</v>
      </c>
      <c r="L401" s="50"/>
      <c r="M401" s="49">
        <f t="shared" si="109"/>
        <v>219.67500000000001</v>
      </c>
      <c r="N401" s="29"/>
      <c r="O401" s="29"/>
      <c r="P401" s="29"/>
      <c r="Q401" s="29"/>
      <c r="R401" s="29"/>
      <c r="S401" s="29"/>
      <c r="T401" s="29"/>
      <c r="U401" s="29"/>
      <c r="V401" s="29"/>
      <c r="W401" s="29"/>
      <c r="X401" s="29"/>
      <c r="Y401" s="29"/>
      <c r="Z401" s="29"/>
      <c r="AA401" s="29"/>
      <c r="AB401" s="29"/>
    </row>
    <row r="402" spans="2:28" x14ac:dyDescent="0.25">
      <c r="B402" s="29" t="s">
        <v>180</v>
      </c>
      <c r="C402" s="41">
        <v>911</v>
      </c>
      <c r="D402" s="56">
        <v>500</v>
      </c>
      <c r="E402" s="29"/>
      <c r="F402" s="49">
        <f t="shared" si="110"/>
        <v>500</v>
      </c>
      <c r="G402" s="49"/>
      <c r="H402" s="49">
        <f t="shared" si="108"/>
        <v>500</v>
      </c>
      <c r="I402" s="50">
        <f t="shared" si="106"/>
        <v>25.574999999999999</v>
      </c>
      <c r="J402" s="50">
        <v>20</v>
      </c>
      <c r="K402" s="50">
        <v>210</v>
      </c>
      <c r="L402" s="50"/>
      <c r="M402" s="49">
        <f t="shared" si="109"/>
        <v>244.42500000000001</v>
      </c>
      <c r="N402" s="29"/>
      <c r="O402" s="29"/>
      <c r="P402" s="29"/>
      <c r="Q402" s="29"/>
      <c r="R402" s="29"/>
      <c r="S402" s="29"/>
      <c r="T402" s="29"/>
      <c r="U402" s="29"/>
      <c r="V402" s="29"/>
      <c r="W402" s="29"/>
      <c r="X402" s="29"/>
      <c r="Y402" s="29"/>
      <c r="Z402" s="29"/>
      <c r="AA402" s="29"/>
      <c r="AB402" s="29"/>
    </row>
    <row r="403" spans="2:28" x14ac:dyDescent="0.25">
      <c r="B403" s="29" t="s">
        <v>75</v>
      </c>
      <c r="C403" s="41">
        <v>929</v>
      </c>
      <c r="D403" s="56">
        <v>240</v>
      </c>
      <c r="E403" s="29"/>
      <c r="F403" s="49">
        <f t="shared" si="110"/>
        <v>240</v>
      </c>
      <c r="G403" s="49"/>
      <c r="H403" s="49">
        <f t="shared" si="108"/>
        <v>240</v>
      </c>
      <c r="I403" s="50">
        <f t="shared" si="106"/>
        <v>0</v>
      </c>
      <c r="J403" s="50">
        <v>20</v>
      </c>
      <c r="K403" s="50">
        <v>105</v>
      </c>
      <c r="L403" s="50"/>
      <c r="M403" s="49">
        <f t="shared" si="109"/>
        <v>115</v>
      </c>
      <c r="N403" s="29"/>
      <c r="O403" s="29"/>
      <c r="P403" s="29"/>
      <c r="Q403" s="29"/>
      <c r="R403" s="29"/>
      <c r="S403" s="29"/>
      <c r="T403" s="29"/>
      <c r="U403" s="29"/>
      <c r="V403" s="29"/>
      <c r="W403" s="29"/>
      <c r="X403" s="29"/>
      <c r="Y403" s="29"/>
      <c r="Z403" s="29"/>
      <c r="AA403" s="29"/>
      <c r="AB403" s="29"/>
    </row>
    <row r="404" spans="2:28" x14ac:dyDescent="0.25">
      <c r="B404" s="29" t="s">
        <v>76</v>
      </c>
      <c r="C404" s="41">
        <v>936</v>
      </c>
      <c r="D404" s="56">
        <v>220</v>
      </c>
      <c r="E404" s="29"/>
      <c r="F404" s="49">
        <f t="shared" si="110"/>
        <v>220</v>
      </c>
      <c r="G404" s="49"/>
      <c r="H404" s="49">
        <f t="shared" si="108"/>
        <v>220</v>
      </c>
      <c r="I404" s="50">
        <f t="shared" si="106"/>
        <v>0</v>
      </c>
      <c r="J404" s="50">
        <v>20</v>
      </c>
      <c r="K404" s="50"/>
      <c r="L404" s="50"/>
      <c r="M404" s="49">
        <f t="shared" si="109"/>
        <v>200</v>
      </c>
      <c r="N404" s="29"/>
      <c r="O404" s="29"/>
      <c r="P404" s="29"/>
      <c r="Q404" s="29"/>
      <c r="R404" s="29"/>
      <c r="S404" s="29"/>
      <c r="T404" s="29"/>
      <c r="U404" s="29"/>
      <c r="V404" s="29"/>
      <c r="W404" s="29"/>
      <c r="X404" s="29"/>
      <c r="Y404" s="29"/>
      <c r="Z404" s="29"/>
      <c r="AA404" s="29"/>
      <c r="AB404" s="29"/>
    </row>
    <row r="405" spans="2:28" x14ac:dyDescent="0.25">
      <c r="B405" s="29" t="s">
        <v>77</v>
      </c>
      <c r="C405" s="41">
        <v>1305</v>
      </c>
      <c r="D405" s="56">
        <v>425</v>
      </c>
      <c r="E405" s="29"/>
      <c r="F405" s="49">
        <f t="shared" si="110"/>
        <v>425</v>
      </c>
      <c r="G405" s="49"/>
      <c r="H405" s="49">
        <f t="shared" si="108"/>
        <v>425</v>
      </c>
      <c r="I405" s="50">
        <f t="shared" si="106"/>
        <v>12.9</v>
      </c>
      <c r="J405" s="50">
        <v>20</v>
      </c>
      <c r="K405" s="50">
        <v>105</v>
      </c>
      <c r="L405" s="50"/>
      <c r="M405" s="49">
        <f t="shared" si="109"/>
        <v>287.10000000000002</v>
      </c>
      <c r="N405" s="29"/>
      <c r="O405" s="29"/>
      <c r="P405" s="29"/>
      <c r="Q405" s="29"/>
      <c r="R405" s="29"/>
      <c r="S405" s="29"/>
      <c r="T405" s="29"/>
      <c r="U405" s="29"/>
      <c r="V405" s="29"/>
      <c r="W405" s="29"/>
      <c r="X405" s="29"/>
      <c r="Y405" s="29"/>
      <c r="Z405" s="29"/>
      <c r="AA405" s="29"/>
      <c r="AB405" s="29"/>
    </row>
    <row r="406" spans="2:28" x14ac:dyDescent="0.25">
      <c r="B406" s="29" t="s">
        <v>182</v>
      </c>
      <c r="C406" s="41"/>
      <c r="D406" s="56">
        <v>300</v>
      </c>
      <c r="E406" s="29"/>
      <c r="F406" s="49">
        <f t="shared" si="110"/>
        <v>300</v>
      </c>
      <c r="G406" s="49"/>
      <c r="H406" s="49">
        <f t="shared" si="108"/>
        <v>300</v>
      </c>
      <c r="I406" s="50">
        <f t="shared" si="106"/>
        <v>1.9500000000000002</v>
      </c>
      <c r="J406" s="50">
        <v>20</v>
      </c>
      <c r="K406" s="50"/>
      <c r="L406" s="50"/>
      <c r="M406" s="49">
        <f t="shared" si="109"/>
        <v>278.05</v>
      </c>
      <c r="N406" s="29"/>
      <c r="O406" s="29"/>
      <c r="P406" s="29"/>
      <c r="Q406" s="29"/>
      <c r="R406" s="29"/>
      <c r="S406" s="29"/>
      <c r="T406" s="29"/>
      <c r="U406" s="29"/>
      <c r="V406" s="29"/>
      <c r="W406" s="29"/>
      <c r="X406" s="29"/>
      <c r="Y406" s="29"/>
      <c r="Z406" s="29"/>
      <c r="AA406" s="29"/>
      <c r="AB406" s="29"/>
    </row>
    <row r="407" spans="2:28" x14ac:dyDescent="0.25">
      <c r="B407" s="29" t="s">
        <v>78</v>
      </c>
      <c r="C407" s="41"/>
      <c r="D407" s="56">
        <v>250</v>
      </c>
      <c r="E407" s="29"/>
      <c r="F407" s="49">
        <f t="shared" si="110"/>
        <v>250</v>
      </c>
      <c r="G407" s="49"/>
      <c r="H407" s="49">
        <f t="shared" si="108"/>
        <v>250</v>
      </c>
      <c r="I407" s="50">
        <f t="shared" si="106"/>
        <v>0</v>
      </c>
      <c r="J407" s="50">
        <v>20</v>
      </c>
      <c r="K407" s="50"/>
      <c r="L407" s="50"/>
      <c r="M407" s="49">
        <f t="shared" si="109"/>
        <v>230</v>
      </c>
      <c r="N407" s="29"/>
      <c r="O407" s="29"/>
      <c r="P407" s="29"/>
      <c r="Q407" s="29"/>
      <c r="R407" s="29"/>
      <c r="S407" s="29"/>
      <c r="T407" s="29"/>
      <c r="U407" s="29"/>
      <c r="V407" s="29"/>
      <c r="W407" s="29"/>
      <c r="X407" s="29"/>
      <c r="Y407" s="29"/>
      <c r="Z407" s="29"/>
      <c r="AA407" s="29"/>
      <c r="AB407" s="29"/>
    </row>
    <row r="408" spans="2:28" x14ac:dyDescent="0.25">
      <c r="B408" s="29" t="s">
        <v>183</v>
      </c>
      <c r="C408" s="41"/>
      <c r="D408" s="56">
        <v>320</v>
      </c>
      <c r="E408" s="29"/>
      <c r="F408" s="49">
        <f t="shared" si="110"/>
        <v>320</v>
      </c>
      <c r="G408" s="49"/>
      <c r="H408" s="49">
        <f t="shared" si="108"/>
        <v>320</v>
      </c>
      <c r="I408" s="50">
        <f t="shared" si="106"/>
        <v>2.95</v>
      </c>
      <c r="J408" s="50">
        <v>20</v>
      </c>
      <c r="K408" s="50"/>
      <c r="L408" s="50"/>
      <c r="M408" s="49">
        <f t="shared" si="109"/>
        <v>297.05</v>
      </c>
      <c r="N408" s="29"/>
      <c r="O408" s="29"/>
      <c r="P408" s="29"/>
      <c r="Q408" s="29"/>
      <c r="R408" s="29"/>
      <c r="S408" s="29"/>
      <c r="T408" s="29"/>
      <c r="U408" s="29"/>
      <c r="V408" s="29"/>
      <c r="W408" s="29"/>
      <c r="X408" s="29"/>
      <c r="Y408" s="29"/>
      <c r="Z408" s="29"/>
      <c r="AA408" s="29"/>
      <c r="AB408" s="29"/>
    </row>
    <row r="409" spans="2:28" x14ac:dyDescent="0.25">
      <c r="B409" s="29" t="s">
        <v>184</v>
      </c>
      <c r="C409" s="41"/>
      <c r="D409" s="56">
        <v>300</v>
      </c>
      <c r="E409" s="29"/>
      <c r="F409" s="49">
        <f t="shared" si="110"/>
        <v>300</v>
      </c>
      <c r="G409" s="49"/>
      <c r="H409" s="49">
        <f t="shared" si="108"/>
        <v>300</v>
      </c>
      <c r="I409" s="50">
        <f t="shared" si="106"/>
        <v>1.9500000000000002</v>
      </c>
      <c r="J409" s="50">
        <v>20</v>
      </c>
      <c r="K409" s="50"/>
      <c r="L409" s="50"/>
      <c r="M409" s="49">
        <f t="shared" si="109"/>
        <v>278.05</v>
      </c>
      <c r="N409" s="29"/>
      <c r="O409" s="29"/>
      <c r="P409" s="29"/>
      <c r="Q409" s="29"/>
      <c r="R409" s="29"/>
      <c r="S409" s="29"/>
      <c r="T409" s="29"/>
      <c r="U409" s="29"/>
      <c r="V409" s="29"/>
      <c r="W409" s="29"/>
      <c r="X409" s="29"/>
      <c r="Y409" s="29"/>
      <c r="Z409" s="29"/>
      <c r="AA409" s="29"/>
      <c r="AB409" s="29"/>
    </row>
    <row r="410" spans="2:28" x14ac:dyDescent="0.25">
      <c r="B410" s="29" t="s">
        <v>185</v>
      </c>
      <c r="C410" s="41">
        <v>1988</v>
      </c>
      <c r="D410" s="56">
        <v>250</v>
      </c>
      <c r="E410" s="29"/>
      <c r="F410" s="49">
        <f t="shared" si="110"/>
        <v>250</v>
      </c>
      <c r="G410" s="49"/>
      <c r="H410" s="49">
        <f t="shared" si="108"/>
        <v>250</v>
      </c>
      <c r="I410" s="50">
        <f t="shared" si="106"/>
        <v>0</v>
      </c>
      <c r="J410" s="50">
        <v>20</v>
      </c>
      <c r="K410" s="50"/>
      <c r="L410" s="50"/>
      <c r="M410" s="49">
        <f t="shared" si="109"/>
        <v>230</v>
      </c>
      <c r="N410" s="29"/>
      <c r="O410" s="29"/>
      <c r="P410" s="29"/>
      <c r="Q410" s="29"/>
      <c r="R410" s="29"/>
      <c r="S410" s="29"/>
      <c r="T410" s="29"/>
      <c r="U410" s="29"/>
      <c r="V410" s="29"/>
      <c r="W410" s="29"/>
      <c r="X410" s="29"/>
      <c r="Y410" s="29"/>
      <c r="Z410" s="29"/>
      <c r="AA410" s="29"/>
      <c r="AB410" s="29"/>
    </row>
    <row r="411" spans="2:28" x14ac:dyDescent="0.25">
      <c r="B411" s="29" t="s">
        <v>79</v>
      </c>
      <c r="C411" s="41">
        <v>483</v>
      </c>
      <c r="D411" s="48">
        <v>350</v>
      </c>
      <c r="E411" s="29"/>
      <c r="F411" s="49">
        <f t="shared" si="110"/>
        <v>350</v>
      </c>
      <c r="G411" s="49"/>
      <c r="H411" s="49">
        <f t="shared" si="108"/>
        <v>350</v>
      </c>
      <c r="I411" s="50">
        <f t="shared" si="106"/>
        <v>5.4</v>
      </c>
      <c r="J411" s="50">
        <v>20</v>
      </c>
      <c r="K411" s="50"/>
      <c r="L411" s="50"/>
      <c r="M411" s="49">
        <f t="shared" si="109"/>
        <v>324.60000000000002</v>
      </c>
      <c r="N411" s="29"/>
      <c r="O411" s="29"/>
      <c r="P411" s="29"/>
      <c r="Q411" s="29"/>
      <c r="R411" s="29"/>
      <c r="S411" s="29"/>
      <c r="T411" s="29"/>
      <c r="U411" s="29"/>
      <c r="V411" s="29"/>
      <c r="W411" s="29"/>
      <c r="X411" s="29"/>
      <c r="Y411" s="29"/>
      <c r="Z411" s="29"/>
      <c r="AA411" s="29"/>
      <c r="AB411" s="29"/>
    </row>
    <row r="412" spans="2:28" x14ac:dyDescent="0.25">
      <c r="B412" s="29" t="s">
        <v>186</v>
      </c>
      <c r="C412" s="41">
        <v>2005</v>
      </c>
      <c r="D412" s="56">
        <v>200</v>
      </c>
      <c r="E412" s="29"/>
      <c r="F412" s="49">
        <f t="shared" si="110"/>
        <v>200</v>
      </c>
      <c r="G412" s="49"/>
      <c r="H412" s="49">
        <f t="shared" si="108"/>
        <v>200</v>
      </c>
      <c r="I412" s="50">
        <f t="shared" si="106"/>
        <v>0</v>
      </c>
      <c r="J412" s="50">
        <v>20</v>
      </c>
      <c r="K412" s="50"/>
      <c r="L412" s="50"/>
      <c r="M412" s="49">
        <f t="shared" si="109"/>
        <v>180</v>
      </c>
      <c r="N412" s="29"/>
      <c r="O412" s="29"/>
      <c r="P412" s="29"/>
      <c r="Q412" s="29"/>
      <c r="R412" s="29"/>
      <c r="S412" s="29"/>
      <c r="T412" s="29"/>
      <c r="U412" s="29"/>
      <c r="V412" s="29"/>
      <c r="W412" s="29"/>
      <c r="X412" s="29"/>
      <c r="Y412" s="29"/>
      <c r="Z412" s="29"/>
      <c r="AA412" s="29"/>
      <c r="AB412" s="29"/>
    </row>
    <row r="413" spans="2:28" x14ac:dyDescent="0.25">
      <c r="B413" s="29" t="s">
        <v>187</v>
      </c>
      <c r="C413" s="41">
        <v>2106</v>
      </c>
      <c r="D413" s="56">
        <v>200</v>
      </c>
      <c r="E413" s="29"/>
      <c r="F413" s="49">
        <f t="shared" si="110"/>
        <v>200</v>
      </c>
      <c r="G413" s="49"/>
      <c r="H413" s="49">
        <f t="shared" si="108"/>
        <v>200</v>
      </c>
      <c r="I413" s="50">
        <f t="shared" si="106"/>
        <v>0</v>
      </c>
      <c r="J413" s="50">
        <v>20</v>
      </c>
      <c r="K413" s="50"/>
      <c r="L413" s="50"/>
      <c r="M413" s="49">
        <f t="shared" si="109"/>
        <v>180</v>
      </c>
      <c r="N413" s="29"/>
      <c r="O413" s="29"/>
      <c r="P413" s="29"/>
      <c r="Q413" s="29"/>
      <c r="R413" s="29"/>
      <c r="S413" s="29"/>
      <c r="T413" s="29"/>
      <c r="U413" s="29"/>
      <c r="V413" s="29"/>
      <c r="W413" s="29"/>
      <c r="X413" s="29"/>
      <c r="Y413" s="29"/>
      <c r="Z413" s="29"/>
      <c r="AA413" s="29"/>
      <c r="AB413" s="29"/>
    </row>
    <row r="414" spans="2:28" x14ac:dyDescent="0.25">
      <c r="B414" s="29" t="s">
        <v>188</v>
      </c>
      <c r="C414" s="41">
        <v>2107</v>
      </c>
      <c r="D414" s="56">
        <v>500</v>
      </c>
      <c r="E414" s="29"/>
      <c r="F414" s="49">
        <f t="shared" si="110"/>
        <v>500</v>
      </c>
      <c r="G414" s="49"/>
      <c r="H414" s="49">
        <f t="shared" si="108"/>
        <v>500</v>
      </c>
      <c r="I414" s="50">
        <f t="shared" si="106"/>
        <v>25.574999999999999</v>
      </c>
      <c r="J414" s="50">
        <v>20</v>
      </c>
      <c r="K414" s="50"/>
      <c r="L414" s="50"/>
      <c r="M414" s="49">
        <f t="shared" si="109"/>
        <v>454.42500000000001</v>
      </c>
      <c r="N414" s="29"/>
      <c r="O414" s="29"/>
      <c r="P414" s="29"/>
      <c r="Q414" s="29"/>
      <c r="R414" s="29"/>
      <c r="S414" s="29"/>
      <c r="T414" s="29"/>
      <c r="U414" s="29"/>
      <c r="V414" s="29"/>
      <c r="W414" s="29"/>
      <c r="X414" s="29"/>
      <c r="Y414" s="29"/>
      <c r="Z414" s="29"/>
      <c r="AA414" s="29"/>
      <c r="AB414" s="29"/>
    </row>
    <row r="415" spans="2:28" x14ac:dyDescent="0.25">
      <c r="B415" s="29" t="s">
        <v>80</v>
      </c>
      <c r="C415" s="41">
        <v>2108</v>
      </c>
      <c r="D415" s="56">
        <v>500</v>
      </c>
      <c r="E415" s="29"/>
      <c r="F415" s="49">
        <f t="shared" si="110"/>
        <v>500</v>
      </c>
      <c r="G415" s="49"/>
      <c r="H415" s="49">
        <f t="shared" si="108"/>
        <v>500</v>
      </c>
      <c r="I415" s="50">
        <f t="shared" si="106"/>
        <v>25.574999999999999</v>
      </c>
      <c r="J415" s="50">
        <v>20</v>
      </c>
      <c r="K415" s="50"/>
      <c r="L415" s="50"/>
      <c r="M415" s="49">
        <f t="shared" si="109"/>
        <v>454.42500000000001</v>
      </c>
      <c r="N415" s="29"/>
      <c r="O415" s="29"/>
      <c r="P415" s="29"/>
      <c r="Q415" s="29"/>
      <c r="R415" s="29"/>
      <c r="S415" s="29"/>
      <c r="T415" s="29"/>
      <c r="U415" s="29"/>
      <c r="V415" s="29"/>
      <c r="W415" s="29"/>
      <c r="X415" s="29"/>
      <c r="Y415" s="29"/>
      <c r="Z415" s="29"/>
      <c r="AA415" s="29"/>
      <c r="AB415" s="29"/>
    </row>
    <row r="416" spans="2:28" x14ac:dyDescent="0.25">
      <c r="B416" s="29" t="s">
        <v>189</v>
      </c>
      <c r="C416" s="41">
        <v>2155</v>
      </c>
      <c r="D416" s="56">
        <v>200</v>
      </c>
      <c r="E416" s="29"/>
      <c r="F416" s="49">
        <f t="shared" si="110"/>
        <v>200</v>
      </c>
      <c r="G416" s="49"/>
      <c r="H416" s="49">
        <f t="shared" si="108"/>
        <v>200</v>
      </c>
      <c r="I416" s="50">
        <f t="shared" si="106"/>
        <v>0</v>
      </c>
      <c r="J416" s="50">
        <v>20</v>
      </c>
      <c r="K416" s="50"/>
      <c r="L416" s="50"/>
      <c r="M416" s="49">
        <f t="shared" si="109"/>
        <v>180</v>
      </c>
      <c r="N416" s="29"/>
      <c r="O416" s="29"/>
      <c r="P416" s="29"/>
      <c r="Q416" s="29"/>
      <c r="R416" s="29"/>
      <c r="S416" s="29"/>
      <c r="T416" s="29"/>
      <c r="U416" s="29"/>
      <c r="V416" s="29"/>
      <c r="W416" s="29"/>
      <c r="X416" s="29"/>
      <c r="Y416" s="29"/>
      <c r="Z416" s="29"/>
      <c r="AA416" s="29"/>
      <c r="AB416" s="29"/>
    </row>
    <row r="417" spans="2:28" x14ac:dyDescent="0.25">
      <c r="B417" s="29" t="s">
        <v>81</v>
      </c>
      <c r="C417" s="41">
        <v>2156</v>
      </c>
      <c r="D417" s="56">
        <v>200</v>
      </c>
      <c r="E417" s="29"/>
      <c r="F417" s="49">
        <f t="shared" si="110"/>
        <v>200</v>
      </c>
      <c r="G417" s="49"/>
      <c r="H417" s="49">
        <f t="shared" si="108"/>
        <v>200</v>
      </c>
      <c r="I417" s="50">
        <f t="shared" si="106"/>
        <v>0</v>
      </c>
      <c r="J417" s="50">
        <v>20</v>
      </c>
      <c r="K417" s="50"/>
      <c r="L417" s="50"/>
      <c r="M417" s="49">
        <f t="shared" si="109"/>
        <v>180</v>
      </c>
      <c r="N417" s="29"/>
      <c r="O417" s="29"/>
      <c r="P417" s="29"/>
      <c r="Q417" s="29"/>
      <c r="R417" s="29"/>
      <c r="S417" s="29"/>
      <c r="T417" s="29"/>
      <c r="U417" s="29"/>
      <c r="V417" s="29"/>
      <c r="W417" s="29"/>
      <c r="X417" s="29"/>
      <c r="Y417" s="29"/>
      <c r="Z417" s="29"/>
      <c r="AA417" s="29"/>
      <c r="AB417" s="29"/>
    </row>
    <row r="418" spans="2:28" x14ac:dyDescent="0.25">
      <c r="B418" s="29" t="s">
        <v>82</v>
      </c>
      <c r="C418" s="41">
        <v>2157</v>
      </c>
      <c r="D418" s="56">
        <v>200</v>
      </c>
      <c r="E418" s="29"/>
      <c r="F418" s="49">
        <f t="shared" si="110"/>
        <v>200</v>
      </c>
      <c r="G418" s="49"/>
      <c r="H418" s="49">
        <f t="shared" si="108"/>
        <v>200</v>
      </c>
      <c r="I418" s="50">
        <f t="shared" si="106"/>
        <v>0</v>
      </c>
      <c r="J418" s="50">
        <v>20</v>
      </c>
      <c r="K418" s="50"/>
      <c r="L418" s="50"/>
      <c r="M418" s="49">
        <f t="shared" si="109"/>
        <v>180</v>
      </c>
      <c r="N418" s="29"/>
      <c r="O418" s="29"/>
      <c r="P418" s="29"/>
      <c r="Q418" s="29"/>
      <c r="R418" s="29"/>
      <c r="S418" s="29"/>
      <c r="T418" s="29"/>
      <c r="U418" s="29"/>
      <c r="V418" s="29"/>
      <c r="W418" s="29"/>
      <c r="X418" s="29"/>
      <c r="Y418" s="29"/>
      <c r="Z418" s="29"/>
      <c r="AA418" s="29"/>
      <c r="AB418" s="29"/>
    </row>
    <row r="419" spans="2:28" x14ac:dyDescent="0.25">
      <c r="B419" s="29" t="s">
        <v>197</v>
      </c>
      <c r="C419" s="29"/>
      <c r="D419" s="56">
        <v>570</v>
      </c>
      <c r="E419" s="29"/>
      <c r="F419" s="49">
        <f t="shared" si="110"/>
        <v>570</v>
      </c>
      <c r="G419" s="49"/>
      <c r="H419" s="49">
        <f t="shared" si="108"/>
        <v>570</v>
      </c>
      <c r="I419" s="50">
        <f t="shared" si="106"/>
        <v>37.825000000000003</v>
      </c>
      <c r="J419" s="50">
        <v>20</v>
      </c>
      <c r="K419" s="50"/>
      <c r="L419" s="50"/>
      <c r="M419" s="49">
        <f t="shared" si="109"/>
        <v>512.17499999999995</v>
      </c>
      <c r="N419" s="29"/>
      <c r="O419" s="29"/>
      <c r="P419" s="29"/>
      <c r="Q419" s="29"/>
      <c r="R419" s="29"/>
      <c r="S419" s="29"/>
      <c r="T419" s="29"/>
      <c r="U419" s="29"/>
      <c r="V419" s="29"/>
      <c r="W419" s="29"/>
      <c r="X419" s="29"/>
      <c r="Y419" s="29"/>
      <c r="Z419" s="29"/>
      <c r="AA419" s="29"/>
      <c r="AB419" s="29"/>
    </row>
    <row r="420" spans="2:28" x14ac:dyDescent="0.25">
      <c r="B420" s="29" t="s">
        <v>201</v>
      </c>
      <c r="C420" s="29"/>
      <c r="D420" s="56">
        <v>600</v>
      </c>
      <c r="E420" s="29"/>
      <c r="F420" s="49">
        <f t="shared" si="110"/>
        <v>600</v>
      </c>
      <c r="G420" s="49"/>
      <c r="H420" s="49">
        <f t="shared" si="108"/>
        <v>600</v>
      </c>
      <c r="I420" s="50">
        <f t="shared" si="106"/>
        <v>43.075000000000003</v>
      </c>
      <c r="J420" s="50">
        <v>20</v>
      </c>
      <c r="K420" s="50">
        <v>200</v>
      </c>
      <c r="L420" s="50"/>
      <c r="M420" s="49">
        <f t="shared" si="109"/>
        <v>336.92499999999995</v>
      </c>
      <c r="N420" s="29"/>
      <c r="O420" s="29"/>
      <c r="P420" s="29"/>
      <c r="Q420" s="29"/>
      <c r="R420" s="29"/>
      <c r="S420" s="29"/>
      <c r="T420" s="29"/>
      <c r="U420" s="29"/>
      <c r="V420" s="29"/>
      <c r="W420" s="29"/>
      <c r="X420" s="29"/>
      <c r="Y420" s="29"/>
      <c r="Z420" s="29"/>
      <c r="AA420" s="29"/>
      <c r="AB420" s="29"/>
    </row>
    <row r="421" spans="2:28" x14ac:dyDescent="0.25">
      <c r="B421" s="29" t="s">
        <v>202</v>
      </c>
      <c r="C421" s="29"/>
      <c r="D421" s="56">
        <v>555.24</v>
      </c>
      <c r="E421" s="29"/>
      <c r="F421" s="49">
        <f t="shared" si="110"/>
        <v>555.24</v>
      </c>
      <c r="G421" s="49"/>
      <c r="H421" s="49">
        <f t="shared" si="108"/>
        <v>555.24</v>
      </c>
      <c r="I421" s="50">
        <f t="shared" si="106"/>
        <v>35.242000000000004</v>
      </c>
      <c r="J421" s="50">
        <v>20</v>
      </c>
      <c r="K421" s="50"/>
      <c r="L421" s="50"/>
      <c r="M421" s="49">
        <f t="shared" si="109"/>
        <v>499.99800000000005</v>
      </c>
      <c r="N421" s="29"/>
      <c r="O421" s="29"/>
      <c r="P421" s="29"/>
      <c r="Q421" s="29"/>
      <c r="R421" s="29"/>
      <c r="S421" s="29"/>
      <c r="T421" s="29"/>
      <c r="U421" s="29"/>
      <c r="V421" s="29"/>
      <c r="W421" s="29"/>
      <c r="X421" s="29"/>
      <c r="Y421" s="29"/>
      <c r="Z421" s="29"/>
      <c r="AA421" s="29"/>
      <c r="AB421" s="29"/>
    </row>
    <row r="422" spans="2:28" ht="15.75" thickBot="1" x14ac:dyDescent="0.3">
      <c r="B422" s="29"/>
      <c r="C422" s="29"/>
      <c r="D422" s="58">
        <f>SUM(D392:D421)</f>
        <v>10740.24</v>
      </c>
      <c r="E422" s="58">
        <f t="shared" ref="E422:M422" si="111">SUM(E392:E421)</f>
        <v>0</v>
      </c>
      <c r="F422" s="58">
        <f t="shared" si="111"/>
        <v>10740.24</v>
      </c>
      <c r="G422" s="58">
        <f t="shared" si="111"/>
        <v>0</v>
      </c>
      <c r="H422" s="58">
        <f t="shared" si="111"/>
        <v>10740.24</v>
      </c>
      <c r="I422" s="58">
        <f t="shared" si="111"/>
        <v>323.94199999999995</v>
      </c>
      <c r="J422" s="58">
        <f t="shared" si="111"/>
        <v>600</v>
      </c>
      <c r="K422" s="58">
        <f t="shared" si="111"/>
        <v>830</v>
      </c>
      <c r="L422" s="58">
        <f t="shared" si="111"/>
        <v>0</v>
      </c>
      <c r="M422" s="58">
        <f t="shared" si="111"/>
        <v>8986.2980000000025</v>
      </c>
      <c r="N422" s="29"/>
      <c r="O422" s="29"/>
      <c r="P422" s="29"/>
      <c r="Q422" s="29"/>
      <c r="R422" s="29"/>
      <c r="S422" s="29"/>
      <c r="T422" s="29"/>
      <c r="U422" s="29"/>
      <c r="V422" s="29"/>
      <c r="W422" s="29"/>
      <c r="X422" s="29"/>
      <c r="Y422" s="29"/>
      <c r="Z422" s="29"/>
      <c r="AA422" s="29"/>
      <c r="AB422" s="29"/>
    </row>
    <row r="423" spans="2:28" ht="15.75" thickTop="1" x14ac:dyDescent="0.25">
      <c r="B423" s="29"/>
      <c r="C423" s="29"/>
      <c r="D423" s="59"/>
      <c r="E423" s="59"/>
      <c r="F423" s="59"/>
      <c r="G423" s="59"/>
      <c r="H423" s="59"/>
      <c r="I423" s="59"/>
      <c r="J423" s="59"/>
      <c r="K423" s="59"/>
      <c r="L423" s="59"/>
      <c r="M423" s="59"/>
      <c r="N423" s="29"/>
      <c r="O423" s="29"/>
      <c r="P423" s="29"/>
      <c r="Q423" s="29"/>
      <c r="R423" s="29"/>
      <c r="S423" s="29"/>
      <c r="T423" s="29"/>
      <c r="U423" s="29"/>
      <c r="V423" s="29"/>
      <c r="W423" s="29"/>
      <c r="X423" s="29"/>
      <c r="Y423" s="29"/>
      <c r="Z423" s="29"/>
      <c r="AA423" s="29"/>
      <c r="AB423" s="29"/>
    </row>
    <row r="424" spans="2:28" x14ac:dyDescent="0.25">
      <c r="B424" s="29"/>
      <c r="C424" s="29"/>
      <c r="D424" s="59"/>
      <c r="E424" s="59"/>
      <c r="F424" s="59"/>
      <c r="G424" s="59"/>
      <c r="H424" s="59"/>
      <c r="I424" s="59"/>
      <c r="J424" s="59"/>
      <c r="K424" s="59"/>
      <c r="L424" s="59"/>
      <c r="M424" s="59"/>
      <c r="N424" s="29"/>
      <c r="O424" s="29"/>
      <c r="P424" s="29"/>
      <c r="Q424" s="29"/>
      <c r="R424" s="29"/>
      <c r="S424" s="29"/>
      <c r="T424" s="29"/>
      <c r="U424" s="29"/>
      <c r="V424" s="29"/>
      <c r="W424" s="29"/>
      <c r="X424" s="29"/>
      <c r="Y424" s="29"/>
      <c r="Z424" s="29"/>
      <c r="AA424" s="29"/>
      <c r="AB424" s="29"/>
    </row>
    <row r="425" spans="2:28" x14ac:dyDescent="0.25">
      <c r="B425" s="30" t="s">
        <v>205</v>
      </c>
      <c r="C425" s="29"/>
      <c r="D425" s="29"/>
      <c r="E425" s="29"/>
      <c r="F425" s="29"/>
      <c r="G425" s="29"/>
      <c r="H425" s="29"/>
      <c r="I425" s="29"/>
      <c r="J425" s="29"/>
      <c r="K425" s="29"/>
      <c r="L425" s="29"/>
      <c r="M425" s="29"/>
      <c r="N425" s="29"/>
      <c r="O425" s="29"/>
      <c r="P425" s="29"/>
      <c r="Q425" s="29"/>
      <c r="R425" s="29"/>
      <c r="S425" s="29"/>
      <c r="T425" s="29"/>
      <c r="U425" s="29"/>
      <c r="V425" s="29"/>
      <c r="W425" s="29"/>
      <c r="X425" s="29"/>
      <c r="Y425" s="29"/>
      <c r="Z425" s="29"/>
      <c r="AA425" s="29"/>
      <c r="AB425" s="29"/>
    </row>
    <row r="426" spans="2:28" ht="15.75" thickBot="1" x14ac:dyDescent="0.3">
      <c r="B426" s="29"/>
      <c r="C426" s="29"/>
      <c r="D426" s="29"/>
      <c r="E426" s="29"/>
      <c r="F426" s="29"/>
      <c r="G426" s="29"/>
      <c r="H426" s="29"/>
      <c r="I426" s="29"/>
      <c r="J426" s="29"/>
      <c r="K426" s="29"/>
      <c r="L426" s="29"/>
      <c r="M426" s="29"/>
      <c r="N426" s="29"/>
      <c r="O426" s="29"/>
      <c r="P426" s="29"/>
      <c r="Q426" s="29"/>
      <c r="R426" s="29"/>
      <c r="S426" s="29"/>
      <c r="T426" s="29"/>
      <c r="U426" s="29"/>
      <c r="V426" s="29"/>
      <c r="W426" s="29"/>
      <c r="X426" s="29"/>
      <c r="Y426" s="29"/>
      <c r="Z426" s="29"/>
      <c r="AA426" s="29"/>
      <c r="AB426" s="29"/>
    </row>
    <row r="427" spans="2:28" ht="15.75" thickBot="1" x14ac:dyDescent="0.3">
      <c r="B427" s="209" t="s">
        <v>120</v>
      </c>
      <c r="C427" s="210"/>
      <c r="D427" s="210"/>
      <c r="E427" s="210"/>
      <c r="F427" s="210"/>
      <c r="G427" s="210"/>
      <c r="H427" s="210"/>
      <c r="I427" s="210"/>
      <c r="J427" s="32"/>
      <c r="K427" s="32"/>
      <c r="L427" s="32"/>
      <c r="M427" s="32"/>
      <c r="N427" s="32"/>
      <c r="O427" s="211"/>
      <c r="P427" s="211"/>
      <c r="Q427" s="211"/>
      <c r="R427" s="211"/>
      <c r="S427" s="211"/>
      <c r="T427" s="211"/>
      <c r="U427" s="211"/>
      <c r="V427" s="211"/>
      <c r="W427" s="211"/>
      <c r="X427" s="211"/>
      <c r="Y427" s="211"/>
      <c r="Z427" s="211"/>
      <c r="AA427" s="211"/>
      <c r="AB427" s="211"/>
    </row>
    <row r="428" spans="2:28" ht="52.5" thickBot="1" x14ac:dyDescent="0.3">
      <c r="B428" s="33" t="s">
        <v>9</v>
      </c>
      <c r="C428" s="65" t="s">
        <v>10</v>
      </c>
      <c r="D428" s="66" t="s">
        <v>11</v>
      </c>
      <c r="E428" s="66" t="s">
        <v>162</v>
      </c>
      <c r="F428" s="66" t="s">
        <v>104</v>
      </c>
      <c r="G428" s="66" t="s">
        <v>163</v>
      </c>
      <c r="H428" s="66" t="s">
        <v>13</v>
      </c>
      <c r="I428" s="67" t="s">
        <v>14</v>
      </c>
      <c r="J428" s="67" t="s">
        <v>89</v>
      </c>
      <c r="K428" s="67" t="s">
        <v>90</v>
      </c>
      <c r="L428" s="67" t="s">
        <v>152</v>
      </c>
      <c r="M428" s="68" t="s">
        <v>15</v>
      </c>
      <c r="N428" s="69" t="s">
        <v>164</v>
      </c>
      <c r="O428" s="37" t="s">
        <v>165</v>
      </c>
      <c r="P428" s="38"/>
      <c r="Q428" s="38"/>
      <c r="R428" s="38"/>
      <c r="S428" s="38"/>
      <c r="T428" s="38"/>
      <c r="U428" s="38"/>
      <c r="V428" s="38"/>
      <c r="W428" s="38"/>
      <c r="X428" s="38"/>
      <c r="Y428" s="38"/>
      <c r="Z428" s="38"/>
      <c r="AA428" s="38"/>
      <c r="AB428" s="39"/>
    </row>
    <row r="429" spans="2:28" x14ac:dyDescent="0.25">
      <c r="B429" s="40" t="s">
        <v>166</v>
      </c>
      <c r="C429" s="70"/>
      <c r="D429" s="71" t="s">
        <v>18</v>
      </c>
      <c r="E429" s="71" t="s">
        <v>18</v>
      </c>
      <c r="F429" s="71" t="s">
        <v>18</v>
      </c>
      <c r="G429" s="73">
        <v>5.5E-2</v>
      </c>
      <c r="H429" s="71" t="s">
        <v>18</v>
      </c>
      <c r="I429" s="71" t="s">
        <v>18</v>
      </c>
      <c r="J429" s="71" t="s">
        <v>18</v>
      </c>
      <c r="K429" s="71" t="s">
        <v>18</v>
      </c>
      <c r="L429" s="71"/>
      <c r="M429" s="71" t="s">
        <v>18</v>
      </c>
      <c r="N429" s="71" t="s">
        <v>18</v>
      </c>
      <c r="O429" s="29"/>
      <c r="P429" s="29"/>
      <c r="Q429" s="29"/>
      <c r="R429" s="29"/>
      <c r="S429" s="29"/>
      <c r="T429" s="29"/>
      <c r="U429" s="29"/>
      <c r="V429" s="29"/>
      <c r="W429" s="29"/>
      <c r="X429" s="29"/>
      <c r="Y429" s="29"/>
      <c r="Z429" s="29"/>
      <c r="AA429" s="29"/>
      <c r="AB429" s="45"/>
    </row>
    <row r="430" spans="2:28" x14ac:dyDescent="0.25">
      <c r="B430" s="46" t="s">
        <v>167</v>
      </c>
      <c r="C430" s="74">
        <v>904</v>
      </c>
      <c r="D430" s="75">
        <v>1625</v>
      </c>
      <c r="E430" s="76"/>
      <c r="F430" s="76">
        <f>SUM(D430:E430)</f>
        <v>1625</v>
      </c>
      <c r="G430" s="76">
        <f>D430*$G$272</f>
        <v>89.375</v>
      </c>
      <c r="H430" s="76">
        <f>F430-G430</f>
        <v>1535.625</v>
      </c>
      <c r="I430" s="50">
        <f t="shared" ref="I430:I437" si="112">IF(H430&lt;=261,0,IF(H430&lt;=331,5%*(H430-261),IF(H430&lt;=431,5%*70+10%*(H430-331),IF(H430&lt;=3241,5%*70+10%*100+17.5%*(H430-431),IF(H430&gt;3241,5%*70+10%*100+17.5%*2810+25%*(H430-3241))))))</f>
        <v>206.80937499999999</v>
      </c>
      <c r="J430" s="77">
        <v>20</v>
      </c>
      <c r="K430" s="77"/>
      <c r="L430" s="77"/>
      <c r="M430" s="76">
        <f>H430-I430-J430-K430-L430</f>
        <v>1308.815625</v>
      </c>
      <c r="N430" s="77">
        <f t="shared" ref="N430" si="113">D430*0.13</f>
        <v>211.25</v>
      </c>
      <c r="O430" s="51">
        <f>D430*13.5%</f>
        <v>219.37500000000003</v>
      </c>
      <c r="P430" s="51"/>
      <c r="Q430" s="51"/>
      <c r="R430" s="51"/>
      <c r="S430" s="51"/>
      <c r="T430" s="51"/>
      <c r="U430" s="51"/>
      <c r="V430" s="51"/>
      <c r="W430" s="51"/>
      <c r="X430" s="51"/>
      <c r="Y430" s="51"/>
      <c r="Z430" s="51"/>
      <c r="AA430" s="51"/>
      <c r="AB430" s="52"/>
    </row>
    <row r="431" spans="2:28" x14ac:dyDescent="0.25">
      <c r="B431" s="46" t="s">
        <v>169</v>
      </c>
      <c r="C431" s="70">
        <v>1886</v>
      </c>
      <c r="D431" s="75">
        <v>1200</v>
      </c>
      <c r="E431" s="76"/>
      <c r="F431" s="76">
        <f t="shared" ref="F431:F437" si="114">SUM(D431:E431)</f>
        <v>1200</v>
      </c>
      <c r="G431" s="76">
        <f t="shared" ref="G431:G437" si="115">D431*$G$272</f>
        <v>66</v>
      </c>
      <c r="H431" s="76">
        <f t="shared" ref="H431:H437" si="116">F431-G431</f>
        <v>1134</v>
      </c>
      <c r="I431" s="50">
        <f t="shared" si="112"/>
        <v>136.52499999999998</v>
      </c>
      <c r="J431" s="77">
        <v>20</v>
      </c>
      <c r="K431" s="77"/>
      <c r="L431" s="77"/>
      <c r="M431" s="76">
        <f t="shared" ref="M431:M437" si="117">H431-I431-J431-K431-L431</f>
        <v>977.47500000000002</v>
      </c>
      <c r="N431" s="77">
        <f>D431*0.13</f>
        <v>156</v>
      </c>
      <c r="O431" s="51">
        <f t="shared" ref="O431:O437" si="118">D431*13.5%</f>
        <v>162</v>
      </c>
      <c r="P431" s="51"/>
      <c r="Q431" s="51"/>
      <c r="R431" s="51"/>
      <c r="S431" s="51"/>
      <c r="T431" s="51"/>
      <c r="U431" s="51"/>
      <c r="V431" s="51"/>
      <c r="W431" s="51"/>
      <c r="X431" s="51"/>
      <c r="Y431" s="51"/>
      <c r="Z431" s="51"/>
      <c r="AA431" s="51"/>
      <c r="AB431" s="52"/>
    </row>
    <row r="432" spans="2:28" x14ac:dyDescent="0.25">
      <c r="B432" s="53" t="s">
        <v>170</v>
      </c>
      <c r="C432" s="70">
        <v>914</v>
      </c>
      <c r="D432" s="75">
        <v>1060</v>
      </c>
      <c r="E432" s="78"/>
      <c r="F432" s="76">
        <f t="shared" si="114"/>
        <v>1060</v>
      </c>
      <c r="G432" s="76">
        <f t="shared" si="115"/>
        <v>58.3</v>
      </c>
      <c r="H432" s="76">
        <f t="shared" si="116"/>
        <v>1001.7</v>
      </c>
      <c r="I432" s="50">
        <f t="shared" si="112"/>
        <v>113.3725</v>
      </c>
      <c r="J432" s="77">
        <v>20</v>
      </c>
      <c r="K432" s="77"/>
      <c r="L432" s="77"/>
      <c r="M432" s="76">
        <f t="shared" si="117"/>
        <v>868.3275000000001</v>
      </c>
      <c r="N432" s="77">
        <f t="shared" ref="N432:N437" si="119">D432*0.13</f>
        <v>137.80000000000001</v>
      </c>
      <c r="O432" s="51">
        <f t="shared" si="118"/>
        <v>143.10000000000002</v>
      </c>
      <c r="P432" s="51"/>
      <c r="Q432" s="51"/>
      <c r="R432" s="51"/>
      <c r="S432" s="51"/>
      <c r="T432" s="51"/>
      <c r="U432" s="51"/>
      <c r="V432" s="51"/>
      <c r="W432" s="51"/>
      <c r="X432" s="51"/>
      <c r="Y432" s="51"/>
      <c r="Z432" s="51"/>
      <c r="AA432" s="51"/>
      <c r="AB432" s="55"/>
    </row>
    <row r="433" spans="2:28" x14ac:dyDescent="0.25">
      <c r="B433" s="53" t="s">
        <v>171</v>
      </c>
      <c r="C433" s="70">
        <v>917</v>
      </c>
      <c r="D433" s="75">
        <v>746.8</v>
      </c>
      <c r="E433" s="78"/>
      <c r="F433" s="76">
        <f t="shared" si="114"/>
        <v>746.8</v>
      </c>
      <c r="G433" s="76">
        <f t="shared" si="115"/>
        <v>41.073999999999998</v>
      </c>
      <c r="H433" s="76">
        <f t="shared" si="116"/>
        <v>705.726</v>
      </c>
      <c r="I433" s="50">
        <f t="shared" si="112"/>
        <v>61.57705</v>
      </c>
      <c r="J433" s="77">
        <v>20</v>
      </c>
      <c r="K433" s="77">
        <v>385</v>
      </c>
      <c r="L433" s="77"/>
      <c r="M433" s="76">
        <f t="shared" si="117"/>
        <v>239.14895000000001</v>
      </c>
      <c r="N433" s="77">
        <f t="shared" si="119"/>
        <v>97.084000000000003</v>
      </c>
      <c r="O433" s="51">
        <f t="shared" si="118"/>
        <v>100.818</v>
      </c>
      <c r="P433" s="51"/>
      <c r="Q433" s="51"/>
      <c r="R433" s="51"/>
      <c r="S433" s="51"/>
      <c r="T433" s="51"/>
      <c r="U433" s="51"/>
      <c r="V433" s="51"/>
      <c r="W433" s="51"/>
      <c r="X433" s="51"/>
      <c r="Y433" s="51"/>
      <c r="Z433" s="51"/>
      <c r="AA433" s="51"/>
      <c r="AB433" s="55"/>
    </row>
    <row r="434" spans="2:28" x14ac:dyDescent="0.25">
      <c r="B434" s="53" t="s">
        <v>66</v>
      </c>
      <c r="C434" s="70">
        <v>918</v>
      </c>
      <c r="D434" s="79">
        <v>750</v>
      </c>
      <c r="E434" s="78"/>
      <c r="F434" s="76">
        <f t="shared" si="114"/>
        <v>750</v>
      </c>
      <c r="G434" s="76">
        <f t="shared" si="115"/>
        <v>41.25</v>
      </c>
      <c r="H434" s="76">
        <f t="shared" si="116"/>
        <v>708.75</v>
      </c>
      <c r="I434" s="50">
        <f t="shared" si="112"/>
        <v>62.106249999999996</v>
      </c>
      <c r="J434" s="77">
        <v>20</v>
      </c>
      <c r="K434" s="77">
        <v>175</v>
      </c>
      <c r="L434" s="77"/>
      <c r="M434" s="76">
        <f t="shared" si="117"/>
        <v>451.64374999999995</v>
      </c>
      <c r="N434" s="77">
        <f t="shared" si="119"/>
        <v>97.5</v>
      </c>
      <c r="O434" s="51">
        <f t="shared" si="118"/>
        <v>101.25</v>
      </c>
      <c r="P434" s="51"/>
      <c r="Q434" s="51"/>
      <c r="R434" s="51"/>
      <c r="S434" s="51"/>
      <c r="T434" s="51"/>
      <c r="U434" s="51"/>
      <c r="V434" s="51"/>
      <c r="W434" s="51"/>
      <c r="X434" s="51"/>
      <c r="Y434" s="51"/>
      <c r="Z434" s="51"/>
      <c r="AA434" s="51"/>
      <c r="AB434" s="57"/>
    </row>
    <row r="435" spans="2:28" x14ac:dyDescent="0.25">
      <c r="B435" s="53" t="s">
        <v>172</v>
      </c>
      <c r="C435" s="70"/>
      <c r="D435" s="79">
        <v>600</v>
      </c>
      <c r="E435" s="80"/>
      <c r="F435" s="76">
        <f t="shared" si="114"/>
        <v>600</v>
      </c>
      <c r="G435" s="76">
        <f t="shared" si="115"/>
        <v>33</v>
      </c>
      <c r="H435" s="76">
        <f t="shared" si="116"/>
        <v>567</v>
      </c>
      <c r="I435" s="50">
        <f t="shared" si="112"/>
        <v>37.299999999999997</v>
      </c>
      <c r="J435" s="77">
        <v>20</v>
      </c>
      <c r="K435" s="77"/>
      <c r="L435" s="77"/>
      <c r="M435" s="76">
        <f t="shared" si="117"/>
        <v>509.70000000000005</v>
      </c>
      <c r="N435" s="77">
        <f t="shared" si="119"/>
        <v>78</v>
      </c>
      <c r="O435" s="51">
        <f t="shared" si="118"/>
        <v>81</v>
      </c>
      <c r="P435" s="51"/>
      <c r="Q435" s="51"/>
      <c r="R435" s="51"/>
      <c r="S435" s="51"/>
      <c r="T435" s="51"/>
      <c r="U435" s="51"/>
      <c r="V435" s="51"/>
      <c r="W435" s="51"/>
      <c r="X435" s="51"/>
      <c r="Y435" s="51"/>
      <c r="Z435" s="51"/>
      <c r="AA435" s="51"/>
      <c r="AB435" s="57"/>
    </row>
    <row r="436" spans="2:28" x14ac:dyDescent="0.25">
      <c r="B436" s="53" t="s">
        <v>173</v>
      </c>
      <c r="C436" s="70">
        <v>922</v>
      </c>
      <c r="D436" s="79">
        <v>755</v>
      </c>
      <c r="E436" s="80"/>
      <c r="F436" s="76">
        <f t="shared" si="114"/>
        <v>755</v>
      </c>
      <c r="G436" s="76">
        <f t="shared" si="115"/>
        <v>41.524999999999999</v>
      </c>
      <c r="H436" s="76">
        <f t="shared" si="116"/>
        <v>713.47500000000002</v>
      </c>
      <c r="I436" s="50">
        <f t="shared" si="112"/>
        <v>62.933125000000004</v>
      </c>
      <c r="J436" s="77">
        <v>20</v>
      </c>
      <c r="K436" s="77"/>
      <c r="L436" s="77"/>
      <c r="M436" s="76">
        <f t="shared" si="117"/>
        <v>630.541875</v>
      </c>
      <c r="N436" s="77">
        <f t="shared" si="119"/>
        <v>98.15</v>
      </c>
      <c r="O436" s="51">
        <f t="shared" si="118"/>
        <v>101.92500000000001</v>
      </c>
      <c r="P436" s="51"/>
      <c r="Q436" s="51"/>
      <c r="R436" s="51"/>
      <c r="S436" s="51"/>
      <c r="T436" s="51"/>
      <c r="U436" s="51"/>
      <c r="V436" s="51"/>
      <c r="W436" s="51"/>
      <c r="X436" s="51"/>
      <c r="Y436" s="51"/>
      <c r="Z436" s="51"/>
      <c r="AA436" s="51"/>
      <c r="AB436" s="57"/>
    </row>
    <row r="437" spans="2:28" x14ac:dyDescent="0.25">
      <c r="B437" s="53" t="s">
        <v>67</v>
      </c>
      <c r="C437" s="70">
        <v>926</v>
      </c>
      <c r="D437" s="79">
        <v>651.79999999999995</v>
      </c>
      <c r="E437" s="80"/>
      <c r="F437" s="76">
        <f t="shared" si="114"/>
        <v>651.79999999999995</v>
      </c>
      <c r="G437" s="76">
        <f t="shared" si="115"/>
        <v>35.848999999999997</v>
      </c>
      <c r="H437" s="76">
        <f t="shared" si="116"/>
        <v>615.95099999999991</v>
      </c>
      <c r="I437" s="50">
        <f t="shared" si="112"/>
        <v>45.866424999999985</v>
      </c>
      <c r="J437" s="77">
        <v>20</v>
      </c>
      <c r="K437" s="77"/>
      <c r="L437" s="77"/>
      <c r="M437" s="76">
        <f t="shared" si="117"/>
        <v>550.08457499999997</v>
      </c>
      <c r="N437" s="77">
        <f t="shared" si="119"/>
        <v>84.733999999999995</v>
      </c>
      <c r="O437" s="51">
        <f t="shared" si="118"/>
        <v>87.992999999999995</v>
      </c>
      <c r="P437" s="51"/>
      <c r="Q437" s="51"/>
      <c r="R437" s="51"/>
      <c r="S437" s="51"/>
      <c r="T437" s="51"/>
      <c r="U437" s="51"/>
      <c r="V437" s="51"/>
      <c r="W437" s="51"/>
      <c r="X437" s="51"/>
      <c r="Y437" s="51"/>
      <c r="Z437" s="51"/>
      <c r="AA437" s="51"/>
      <c r="AB437" s="57"/>
    </row>
    <row r="438" spans="2:28" ht="15.75" thickBot="1" x14ac:dyDescent="0.3">
      <c r="B438" s="29"/>
      <c r="C438" s="80"/>
      <c r="D438" s="82">
        <f t="shared" ref="D438:F438" si="120">SUM(D430:D437)</f>
        <v>7388.6</v>
      </c>
      <c r="E438" s="82">
        <f t="shared" si="120"/>
        <v>0</v>
      </c>
      <c r="F438" s="82">
        <f t="shared" si="120"/>
        <v>7388.6</v>
      </c>
      <c r="G438" s="82">
        <f>SUM(G430:G437)</f>
        <v>406.37299999999999</v>
      </c>
      <c r="H438" s="82">
        <f t="shared" ref="H438:O438" si="121">SUM(H430:H437)</f>
        <v>6982.2269999999999</v>
      </c>
      <c r="I438" s="82">
        <f t="shared" si="121"/>
        <v>726.48972499999991</v>
      </c>
      <c r="J438" s="82">
        <f t="shared" si="121"/>
        <v>160</v>
      </c>
      <c r="K438" s="82">
        <f t="shared" si="121"/>
        <v>560</v>
      </c>
      <c r="L438" s="82">
        <f t="shared" si="121"/>
        <v>0</v>
      </c>
      <c r="M438" s="82">
        <f t="shared" si="121"/>
        <v>5535.7372749999995</v>
      </c>
      <c r="N438" s="82">
        <f t="shared" si="121"/>
        <v>960.51800000000003</v>
      </c>
      <c r="O438" s="58">
        <f t="shared" si="121"/>
        <v>997.46100000000001</v>
      </c>
      <c r="P438" s="59"/>
      <c r="Q438" s="59"/>
      <c r="R438" s="59"/>
      <c r="S438" s="59"/>
      <c r="T438" s="59"/>
      <c r="U438" s="59"/>
      <c r="V438" s="59"/>
      <c r="W438" s="59"/>
      <c r="X438" s="59"/>
      <c r="Y438" s="59"/>
      <c r="Z438" s="59"/>
      <c r="AA438" s="59"/>
      <c r="AB438" s="60"/>
    </row>
    <row r="439" spans="2:28" ht="15.75" thickTop="1" x14ac:dyDescent="0.25">
      <c r="B439" s="29"/>
      <c r="C439" s="29"/>
      <c r="D439" s="59"/>
      <c r="E439" s="59"/>
      <c r="F439" s="59"/>
      <c r="G439" s="59"/>
      <c r="H439" s="59"/>
      <c r="I439" s="59"/>
      <c r="J439" s="59"/>
      <c r="K439" s="59"/>
      <c r="L439" s="59"/>
      <c r="M439" s="59"/>
      <c r="N439" s="29"/>
      <c r="O439" s="29"/>
      <c r="P439" s="29"/>
      <c r="Q439" s="29"/>
      <c r="R439" s="29"/>
      <c r="S439" s="29"/>
      <c r="T439" s="29"/>
      <c r="U439" s="29"/>
      <c r="V439" s="29"/>
      <c r="W439" s="29"/>
      <c r="X439" s="29"/>
      <c r="Y439" s="29"/>
      <c r="Z439" s="29"/>
      <c r="AA439" s="29"/>
      <c r="AB439" s="29"/>
    </row>
    <row r="440" spans="2:28" ht="15.75" thickBot="1" x14ac:dyDescent="0.3">
      <c r="B440" s="83">
        <v>43344</v>
      </c>
      <c r="C440" s="29"/>
      <c r="D440" s="29"/>
      <c r="E440" s="29"/>
      <c r="F440" s="29"/>
      <c r="G440" s="29"/>
      <c r="H440" s="29"/>
      <c r="I440" s="29"/>
      <c r="J440" s="29"/>
      <c r="K440" s="29"/>
      <c r="L440" s="29"/>
      <c r="M440" s="29"/>
      <c r="N440" s="29"/>
      <c r="O440" s="29"/>
      <c r="P440" s="29"/>
      <c r="Q440" s="29"/>
      <c r="R440" s="29"/>
      <c r="S440" s="29"/>
      <c r="T440" s="29"/>
      <c r="U440" s="29"/>
      <c r="V440" s="29"/>
      <c r="W440" s="29"/>
      <c r="X440" s="29"/>
      <c r="Y440" s="29"/>
      <c r="Z440" s="29"/>
      <c r="AA440" s="29"/>
      <c r="AB440" s="29"/>
    </row>
    <row r="441" spans="2:28" ht="52.5" thickBot="1" x14ac:dyDescent="0.3">
      <c r="B441" s="33" t="s">
        <v>9</v>
      </c>
      <c r="C441" s="33" t="s">
        <v>10</v>
      </c>
      <c r="D441" s="34" t="s">
        <v>11</v>
      </c>
      <c r="E441" s="34" t="s">
        <v>162</v>
      </c>
      <c r="F441" s="66" t="s">
        <v>104</v>
      </c>
      <c r="G441" s="34" t="s">
        <v>163</v>
      </c>
      <c r="H441" s="34" t="s">
        <v>13</v>
      </c>
      <c r="I441" s="35" t="s">
        <v>14</v>
      </c>
      <c r="J441" s="35" t="s">
        <v>89</v>
      </c>
      <c r="K441" s="35" t="s">
        <v>90</v>
      </c>
      <c r="L441" s="35" t="s">
        <v>152</v>
      </c>
      <c r="M441" s="36" t="s">
        <v>15</v>
      </c>
      <c r="N441" s="29"/>
      <c r="O441" s="29"/>
      <c r="P441" s="29"/>
      <c r="Q441" s="29"/>
      <c r="R441" s="29"/>
      <c r="S441" s="29"/>
      <c r="T441" s="29"/>
      <c r="U441" s="29"/>
      <c r="V441" s="29"/>
      <c r="W441" s="29"/>
      <c r="X441" s="29"/>
      <c r="Y441" s="29"/>
      <c r="Z441" s="29"/>
      <c r="AA441" s="29"/>
      <c r="AB441" s="29"/>
    </row>
    <row r="442" spans="2:28" x14ac:dyDescent="0.25">
      <c r="B442" s="30" t="s">
        <v>174</v>
      </c>
      <c r="C442" s="41"/>
      <c r="D442" s="42" t="s">
        <v>18</v>
      </c>
      <c r="E442" s="43"/>
      <c r="F442" s="42" t="s">
        <v>18</v>
      </c>
      <c r="G442" s="44"/>
      <c r="H442" s="42" t="s">
        <v>18</v>
      </c>
      <c r="I442" s="42" t="s">
        <v>18</v>
      </c>
      <c r="J442" s="42" t="s">
        <v>18</v>
      </c>
      <c r="K442" s="42" t="s">
        <v>18</v>
      </c>
      <c r="L442" s="42"/>
      <c r="M442" s="42" t="s">
        <v>18</v>
      </c>
      <c r="N442" s="29"/>
      <c r="O442" s="29"/>
      <c r="P442" s="29"/>
      <c r="Q442" s="29"/>
      <c r="R442" s="29"/>
      <c r="S442" s="29"/>
      <c r="T442" s="29"/>
      <c r="U442" s="29"/>
      <c r="V442" s="29"/>
      <c r="W442" s="29"/>
      <c r="X442" s="29"/>
      <c r="Y442" s="29"/>
      <c r="Z442" s="29"/>
      <c r="AA442" s="29"/>
      <c r="AB442" s="29"/>
    </row>
    <row r="443" spans="2:28" x14ac:dyDescent="0.25">
      <c r="B443" s="31" t="s">
        <v>175</v>
      </c>
      <c r="C443" s="47">
        <v>904</v>
      </c>
      <c r="D443" s="48">
        <v>400</v>
      </c>
      <c r="E443" s="49"/>
      <c r="F443" s="49">
        <f>SUM(D443:E443)</f>
        <v>400</v>
      </c>
      <c r="G443" s="49"/>
      <c r="H443" s="49">
        <f>F443-G443</f>
        <v>400</v>
      </c>
      <c r="I443" s="50">
        <f t="shared" ref="I443:I474" si="122">IF(H443&lt;=261,0,IF(H443&lt;=331,5%*(H443-261),IF(H443&lt;=431,5%*70+10%*(H443-331),IF(H443&lt;=3241,5%*70+10%*100+17.5%*(H443-431),IF(H443&gt;3241,5%*70+10%*100+17.5%*2810+25%*(H443-3241))))))</f>
        <v>10.4</v>
      </c>
      <c r="J443" s="50">
        <v>20</v>
      </c>
      <c r="K443" s="50"/>
      <c r="L443" s="50"/>
      <c r="M443" s="49">
        <f>H443-I443-J443-K443-L443</f>
        <v>369.6</v>
      </c>
      <c r="N443" s="29"/>
      <c r="O443" s="29"/>
      <c r="P443" s="29"/>
      <c r="Q443" s="29"/>
      <c r="R443" s="29"/>
      <c r="S443" s="29"/>
      <c r="T443" s="29"/>
      <c r="U443" s="29"/>
      <c r="V443" s="29"/>
      <c r="W443" s="29"/>
      <c r="X443" s="29"/>
      <c r="Y443" s="29"/>
      <c r="Z443" s="29"/>
      <c r="AA443" s="29"/>
      <c r="AB443" s="29"/>
    </row>
    <row r="444" spans="2:28" x14ac:dyDescent="0.25">
      <c r="B444" s="31" t="s">
        <v>176</v>
      </c>
      <c r="C444" s="47">
        <v>904</v>
      </c>
      <c r="D444" s="48">
        <v>350</v>
      </c>
      <c r="E444" s="49"/>
      <c r="F444" s="49">
        <f t="shared" ref="F444:F450" si="123">SUM(D444:E444)</f>
        <v>350</v>
      </c>
      <c r="G444" s="49"/>
      <c r="H444" s="49">
        <f t="shared" ref="H444:H474" si="124">F444-G444</f>
        <v>350</v>
      </c>
      <c r="I444" s="50">
        <f t="shared" si="122"/>
        <v>5.4</v>
      </c>
      <c r="J444" s="50">
        <v>20</v>
      </c>
      <c r="K444" s="50"/>
      <c r="L444" s="50"/>
      <c r="M444" s="49">
        <f t="shared" ref="M444:M474" si="125">H444-I444-J444-K444-L444</f>
        <v>324.60000000000002</v>
      </c>
      <c r="N444" s="29"/>
      <c r="O444" s="29"/>
      <c r="P444" s="29"/>
      <c r="Q444" s="29"/>
      <c r="R444" s="29"/>
      <c r="S444" s="29"/>
      <c r="T444" s="29"/>
      <c r="U444" s="29"/>
      <c r="V444" s="29"/>
      <c r="W444" s="29"/>
      <c r="X444" s="29"/>
      <c r="Y444" s="29"/>
      <c r="Z444" s="29"/>
      <c r="AA444" s="29"/>
      <c r="AB444" s="29"/>
    </row>
    <row r="445" spans="2:28" x14ac:dyDescent="0.25">
      <c r="B445" s="31" t="s">
        <v>69</v>
      </c>
      <c r="C445" s="41">
        <v>904</v>
      </c>
      <c r="D445" s="48">
        <v>400</v>
      </c>
      <c r="E445" s="49"/>
      <c r="F445" s="49">
        <f t="shared" si="123"/>
        <v>400</v>
      </c>
      <c r="G445" s="49"/>
      <c r="H445" s="49">
        <f t="shared" si="124"/>
        <v>400</v>
      </c>
      <c r="I445" s="50">
        <f t="shared" si="122"/>
        <v>10.4</v>
      </c>
      <c r="J445" s="50">
        <v>20</v>
      </c>
      <c r="K445" s="50"/>
      <c r="L445" s="50"/>
      <c r="M445" s="49">
        <f t="shared" si="125"/>
        <v>369.6</v>
      </c>
      <c r="N445" s="29"/>
      <c r="O445" s="29"/>
      <c r="P445" s="29"/>
      <c r="Q445" s="29"/>
      <c r="R445" s="29"/>
      <c r="S445" s="29"/>
      <c r="T445" s="29"/>
      <c r="U445" s="29"/>
      <c r="V445" s="29"/>
      <c r="W445" s="29"/>
      <c r="X445" s="29"/>
      <c r="Y445" s="29"/>
      <c r="Z445" s="29"/>
      <c r="AA445" s="29"/>
      <c r="AB445" s="29"/>
    </row>
    <row r="446" spans="2:28" x14ac:dyDescent="0.25">
      <c r="B446" s="29" t="s">
        <v>83</v>
      </c>
      <c r="C446" s="41">
        <v>913</v>
      </c>
      <c r="D446" s="84">
        <v>400</v>
      </c>
      <c r="E446" s="54"/>
      <c r="F446" s="49">
        <f t="shared" si="123"/>
        <v>400</v>
      </c>
      <c r="G446" s="49"/>
      <c r="H446" s="49">
        <f t="shared" si="124"/>
        <v>400</v>
      </c>
      <c r="I446" s="50">
        <f t="shared" si="122"/>
        <v>10.4</v>
      </c>
      <c r="J446" s="50">
        <v>20</v>
      </c>
      <c r="K446" s="50"/>
      <c r="L446" s="50"/>
      <c r="M446" s="49">
        <f t="shared" si="125"/>
        <v>369.6</v>
      </c>
      <c r="N446" s="29"/>
      <c r="O446" s="29"/>
      <c r="P446" s="29"/>
      <c r="Q446" s="29"/>
      <c r="R446" s="29"/>
      <c r="S446" s="29"/>
      <c r="T446" s="29"/>
      <c r="U446" s="29"/>
      <c r="V446" s="29"/>
      <c r="W446" s="29"/>
      <c r="X446" s="29"/>
      <c r="Y446" s="29"/>
      <c r="Z446" s="29"/>
      <c r="AA446" s="29"/>
      <c r="AB446" s="29"/>
    </row>
    <row r="447" spans="2:28" x14ac:dyDescent="0.25">
      <c r="B447" s="29" t="s">
        <v>68</v>
      </c>
      <c r="C447" s="41">
        <v>904</v>
      </c>
      <c r="D447" s="48">
        <v>400</v>
      </c>
      <c r="E447" s="54"/>
      <c r="F447" s="49">
        <f t="shared" si="123"/>
        <v>400</v>
      </c>
      <c r="G447" s="49"/>
      <c r="H447" s="49">
        <f t="shared" si="124"/>
        <v>400</v>
      </c>
      <c r="I447" s="50">
        <f t="shared" si="122"/>
        <v>10.4</v>
      </c>
      <c r="J447" s="50">
        <v>20</v>
      </c>
      <c r="K447" s="50"/>
      <c r="L447" s="50"/>
      <c r="M447" s="49">
        <f t="shared" si="125"/>
        <v>369.6</v>
      </c>
      <c r="N447" s="29"/>
      <c r="O447" s="29"/>
      <c r="P447" s="29"/>
      <c r="Q447" s="29"/>
      <c r="R447" s="29"/>
      <c r="S447" s="29"/>
      <c r="T447" s="29"/>
      <c r="U447" s="29"/>
      <c r="V447" s="29"/>
      <c r="W447" s="29"/>
      <c r="X447" s="29"/>
      <c r="Y447" s="29"/>
      <c r="Z447" s="29"/>
      <c r="AA447" s="29"/>
      <c r="AB447" s="29"/>
    </row>
    <row r="448" spans="2:28" x14ac:dyDescent="0.25">
      <c r="B448" s="29" t="s">
        <v>177</v>
      </c>
      <c r="C448" s="41">
        <v>915</v>
      </c>
      <c r="D448" s="48">
        <v>300</v>
      </c>
      <c r="E448" s="54"/>
      <c r="F448" s="49">
        <f t="shared" si="123"/>
        <v>300</v>
      </c>
      <c r="G448" s="49"/>
      <c r="H448" s="49">
        <f t="shared" si="124"/>
        <v>300</v>
      </c>
      <c r="I448" s="50">
        <f t="shared" si="122"/>
        <v>1.9500000000000002</v>
      </c>
      <c r="J448" s="50">
        <v>20</v>
      </c>
      <c r="K448" s="50"/>
      <c r="L448" s="50"/>
      <c r="M448" s="49">
        <f t="shared" si="125"/>
        <v>278.05</v>
      </c>
      <c r="N448" s="29"/>
      <c r="O448" s="29"/>
      <c r="P448" s="29"/>
      <c r="Q448" s="29"/>
      <c r="R448" s="29"/>
      <c r="S448" s="29"/>
      <c r="T448" s="29"/>
      <c r="U448" s="29"/>
      <c r="V448" s="29"/>
      <c r="W448" s="29"/>
      <c r="X448" s="29"/>
      <c r="Y448" s="29"/>
      <c r="Z448" s="29"/>
      <c r="AA448" s="29"/>
      <c r="AB448" s="29"/>
    </row>
    <row r="449" spans="2:28" x14ac:dyDescent="0.25">
      <c r="B449" s="29" t="s">
        <v>71</v>
      </c>
      <c r="C449" s="41">
        <v>930</v>
      </c>
      <c r="D449" s="56">
        <v>350</v>
      </c>
      <c r="E449" s="29"/>
      <c r="F449" s="49">
        <f t="shared" si="123"/>
        <v>350</v>
      </c>
      <c r="G449" s="49"/>
      <c r="H449" s="49">
        <f t="shared" si="124"/>
        <v>350</v>
      </c>
      <c r="I449" s="50">
        <f t="shared" si="122"/>
        <v>5.4</v>
      </c>
      <c r="J449" s="50">
        <v>20</v>
      </c>
      <c r="K449" s="50"/>
      <c r="L449" s="50"/>
      <c r="M449" s="49">
        <f t="shared" si="125"/>
        <v>324.60000000000002</v>
      </c>
      <c r="N449" s="29"/>
      <c r="O449" s="29"/>
      <c r="P449" s="29"/>
      <c r="Q449" s="29"/>
      <c r="R449" s="29"/>
      <c r="S449" s="29"/>
      <c r="T449" s="29"/>
      <c r="U449" s="29"/>
      <c r="V449" s="29"/>
      <c r="W449" s="29"/>
      <c r="X449" s="29"/>
      <c r="Y449" s="29"/>
      <c r="Z449" s="29"/>
      <c r="AA449" s="29"/>
      <c r="AB449" s="29"/>
    </row>
    <row r="450" spans="2:28" x14ac:dyDescent="0.25">
      <c r="B450" s="29" t="s">
        <v>72</v>
      </c>
      <c r="C450" s="41">
        <v>931</v>
      </c>
      <c r="D450" s="56">
        <v>530</v>
      </c>
      <c r="E450" s="29"/>
      <c r="F450" s="49">
        <f t="shared" si="123"/>
        <v>530</v>
      </c>
      <c r="G450" s="49"/>
      <c r="H450" s="49">
        <f t="shared" si="124"/>
        <v>530</v>
      </c>
      <c r="I450" s="50">
        <f t="shared" si="122"/>
        <v>30.824999999999999</v>
      </c>
      <c r="J450" s="50">
        <v>20</v>
      </c>
      <c r="K450" s="50"/>
      <c r="L450" s="50"/>
      <c r="M450" s="49">
        <f t="shared" si="125"/>
        <v>479.17500000000001</v>
      </c>
      <c r="N450" s="29"/>
      <c r="O450" s="29"/>
      <c r="P450" s="29"/>
      <c r="Q450" s="29"/>
      <c r="R450" s="29"/>
      <c r="S450" s="29"/>
      <c r="T450" s="29"/>
      <c r="U450" s="29"/>
      <c r="V450" s="29"/>
      <c r="W450" s="29"/>
      <c r="X450" s="29"/>
      <c r="Y450" s="29"/>
      <c r="Z450" s="29"/>
      <c r="AA450" s="29"/>
      <c r="AB450" s="29"/>
    </row>
    <row r="451" spans="2:28" x14ac:dyDescent="0.25">
      <c r="B451" s="29" t="s">
        <v>73</v>
      </c>
      <c r="C451" s="41">
        <v>932</v>
      </c>
      <c r="D451" s="56">
        <v>500</v>
      </c>
      <c r="E451" s="56"/>
      <c r="F451" s="49">
        <f t="shared" ref="F451:F474" si="126">SUM(D451:E451)</f>
        <v>500</v>
      </c>
      <c r="G451" s="49"/>
      <c r="H451" s="49">
        <f t="shared" si="124"/>
        <v>500</v>
      </c>
      <c r="I451" s="50">
        <f t="shared" si="122"/>
        <v>25.574999999999999</v>
      </c>
      <c r="J451" s="50">
        <v>20</v>
      </c>
      <c r="K451" s="50"/>
      <c r="L451" s="50"/>
      <c r="M451" s="49">
        <f t="shared" si="125"/>
        <v>454.42500000000001</v>
      </c>
      <c r="N451" s="29"/>
      <c r="O451" s="29"/>
      <c r="P451" s="29"/>
      <c r="Q451" s="29"/>
      <c r="R451" s="29"/>
      <c r="S451" s="29"/>
      <c r="T451" s="29"/>
      <c r="U451" s="29"/>
      <c r="V451" s="29"/>
      <c r="W451" s="29"/>
      <c r="X451" s="29"/>
      <c r="Y451" s="29"/>
      <c r="Z451" s="29"/>
      <c r="AA451" s="29"/>
      <c r="AB451" s="29"/>
    </row>
    <row r="452" spans="2:28" x14ac:dyDescent="0.25">
      <c r="B452" s="29" t="s">
        <v>74</v>
      </c>
      <c r="C452" s="41">
        <v>945</v>
      </c>
      <c r="D452" s="56">
        <v>570</v>
      </c>
      <c r="E452" s="56"/>
      <c r="F452" s="49">
        <f t="shared" si="126"/>
        <v>570</v>
      </c>
      <c r="G452" s="49"/>
      <c r="H452" s="49">
        <f t="shared" si="124"/>
        <v>570</v>
      </c>
      <c r="I452" s="50">
        <f t="shared" si="122"/>
        <v>37.825000000000003</v>
      </c>
      <c r="J452" s="50">
        <v>20</v>
      </c>
      <c r="K452" s="50">
        <v>210</v>
      </c>
      <c r="L452" s="50"/>
      <c r="M452" s="49">
        <f t="shared" si="125"/>
        <v>302.17499999999995</v>
      </c>
      <c r="N452" s="29"/>
      <c r="O452" s="29"/>
      <c r="P452" s="29"/>
      <c r="Q452" s="29"/>
      <c r="R452" s="29"/>
      <c r="S452" s="29"/>
      <c r="T452" s="29"/>
      <c r="U452" s="29"/>
      <c r="V452" s="29"/>
      <c r="W452" s="29"/>
      <c r="X452" s="29"/>
      <c r="Y452" s="29"/>
      <c r="Z452" s="29"/>
      <c r="AA452" s="29"/>
      <c r="AB452" s="29"/>
    </row>
    <row r="453" spans="2:28" x14ac:dyDescent="0.25">
      <c r="B453" s="29" t="s">
        <v>180</v>
      </c>
      <c r="C453" s="41">
        <v>911</v>
      </c>
      <c r="D453" s="56">
        <v>500</v>
      </c>
      <c r="E453" s="29"/>
      <c r="F453" s="49">
        <f t="shared" si="126"/>
        <v>500</v>
      </c>
      <c r="G453" s="49"/>
      <c r="H453" s="49">
        <f t="shared" si="124"/>
        <v>500</v>
      </c>
      <c r="I453" s="50">
        <f t="shared" si="122"/>
        <v>25.574999999999999</v>
      </c>
      <c r="J453" s="50">
        <v>20</v>
      </c>
      <c r="K453" s="50">
        <v>210</v>
      </c>
      <c r="L453" s="50"/>
      <c r="M453" s="49">
        <f t="shared" si="125"/>
        <v>244.42500000000001</v>
      </c>
      <c r="N453" s="29"/>
      <c r="O453" s="29"/>
      <c r="P453" s="29"/>
      <c r="Q453" s="29"/>
      <c r="R453" s="29"/>
      <c r="S453" s="29"/>
      <c r="T453" s="29"/>
      <c r="U453" s="29"/>
      <c r="V453" s="29"/>
      <c r="W453" s="29"/>
      <c r="X453" s="29"/>
      <c r="Y453" s="29"/>
      <c r="Z453" s="29"/>
      <c r="AA453" s="29"/>
      <c r="AB453" s="29"/>
    </row>
    <row r="454" spans="2:28" x14ac:dyDescent="0.25">
      <c r="B454" s="29" t="s">
        <v>75</v>
      </c>
      <c r="C454" s="41">
        <v>929</v>
      </c>
      <c r="D454" s="56">
        <v>300</v>
      </c>
      <c r="E454" s="29"/>
      <c r="F454" s="49">
        <f t="shared" si="126"/>
        <v>300</v>
      </c>
      <c r="G454" s="49"/>
      <c r="H454" s="49">
        <f t="shared" si="124"/>
        <v>300</v>
      </c>
      <c r="I454" s="50">
        <f t="shared" si="122"/>
        <v>1.9500000000000002</v>
      </c>
      <c r="J454" s="50">
        <v>20</v>
      </c>
      <c r="K454" s="50">
        <v>105</v>
      </c>
      <c r="L454" s="50"/>
      <c r="M454" s="49">
        <f t="shared" si="125"/>
        <v>173.05</v>
      </c>
      <c r="N454" s="29"/>
      <c r="O454" s="29"/>
      <c r="P454" s="29"/>
      <c r="Q454" s="29"/>
      <c r="R454" s="29"/>
      <c r="S454" s="29"/>
      <c r="T454" s="29"/>
      <c r="U454" s="29"/>
      <c r="V454" s="29"/>
      <c r="W454" s="29"/>
      <c r="X454" s="29"/>
      <c r="Y454" s="29"/>
      <c r="Z454" s="29"/>
      <c r="AA454" s="29"/>
      <c r="AB454" s="29"/>
    </row>
    <row r="455" spans="2:28" x14ac:dyDescent="0.25">
      <c r="B455" s="29" t="s">
        <v>76</v>
      </c>
      <c r="C455" s="41">
        <v>936</v>
      </c>
      <c r="D455" s="56">
        <v>300</v>
      </c>
      <c r="E455" s="29"/>
      <c r="F455" s="49">
        <f t="shared" si="126"/>
        <v>300</v>
      </c>
      <c r="G455" s="49"/>
      <c r="H455" s="49">
        <f t="shared" si="124"/>
        <v>300</v>
      </c>
      <c r="I455" s="50">
        <f t="shared" si="122"/>
        <v>1.9500000000000002</v>
      </c>
      <c r="J455" s="50">
        <v>20</v>
      </c>
      <c r="K455" s="50"/>
      <c r="L455" s="50"/>
      <c r="M455" s="49">
        <f t="shared" si="125"/>
        <v>278.05</v>
      </c>
      <c r="N455" s="29"/>
      <c r="O455" s="29"/>
      <c r="P455" s="29"/>
      <c r="Q455" s="29"/>
      <c r="R455" s="29"/>
      <c r="S455" s="29"/>
      <c r="T455" s="29"/>
      <c r="U455" s="29"/>
      <c r="V455" s="29"/>
      <c r="W455" s="29"/>
      <c r="X455" s="29"/>
      <c r="Y455" s="29"/>
      <c r="Z455" s="29"/>
      <c r="AA455" s="29"/>
      <c r="AB455" s="29"/>
    </row>
    <row r="456" spans="2:28" x14ac:dyDescent="0.25">
      <c r="B456" s="29" t="s">
        <v>77</v>
      </c>
      <c r="C456" s="41">
        <v>1305</v>
      </c>
      <c r="D456" s="56">
        <v>500</v>
      </c>
      <c r="E456" s="29"/>
      <c r="F456" s="49">
        <f t="shared" si="126"/>
        <v>500</v>
      </c>
      <c r="G456" s="49"/>
      <c r="H456" s="49">
        <f t="shared" si="124"/>
        <v>500</v>
      </c>
      <c r="I456" s="50">
        <f t="shared" si="122"/>
        <v>25.574999999999999</v>
      </c>
      <c r="J456" s="50">
        <v>20</v>
      </c>
      <c r="K456" s="50">
        <v>105</v>
      </c>
      <c r="L456" s="50"/>
      <c r="M456" s="49">
        <f t="shared" si="125"/>
        <v>349.42500000000001</v>
      </c>
      <c r="N456" s="29"/>
      <c r="O456" s="29"/>
      <c r="P456" s="29"/>
      <c r="Q456" s="29"/>
      <c r="R456" s="29"/>
      <c r="S456" s="29"/>
      <c r="T456" s="29"/>
      <c r="U456" s="29"/>
      <c r="V456" s="29"/>
      <c r="W456" s="29"/>
      <c r="X456" s="29"/>
      <c r="Y456" s="29"/>
      <c r="Z456" s="29"/>
      <c r="AA456" s="29"/>
      <c r="AB456" s="29"/>
    </row>
    <row r="457" spans="2:28" x14ac:dyDescent="0.25">
      <c r="B457" s="29" t="s">
        <v>182</v>
      </c>
      <c r="C457" s="41"/>
      <c r="D457" s="56">
        <v>300</v>
      </c>
      <c r="E457" s="29"/>
      <c r="F457" s="49">
        <f t="shared" si="126"/>
        <v>300</v>
      </c>
      <c r="G457" s="49"/>
      <c r="H457" s="49">
        <f t="shared" si="124"/>
        <v>300</v>
      </c>
      <c r="I457" s="50">
        <f t="shared" si="122"/>
        <v>1.9500000000000002</v>
      </c>
      <c r="J457" s="50">
        <v>20</v>
      </c>
      <c r="K457" s="50"/>
      <c r="L457" s="50"/>
      <c r="M457" s="49">
        <f t="shared" si="125"/>
        <v>278.05</v>
      </c>
      <c r="N457" s="29"/>
      <c r="O457" s="29"/>
      <c r="P457" s="29"/>
      <c r="Q457" s="29"/>
      <c r="R457" s="29"/>
      <c r="S457" s="29"/>
      <c r="T457" s="29"/>
      <c r="U457" s="29"/>
      <c r="V457" s="29"/>
      <c r="W457" s="29"/>
      <c r="X457" s="29"/>
      <c r="Y457" s="29"/>
      <c r="Z457" s="29"/>
      <c r="AA457" s="29"/>
      <c r="AB457" s="29"/>
    </row>
    <row r="458" spans="2:28" x14ac:dyDescent="0.25">
      <c r="B458" s="29" t="s">
        <v>78</v>
      </c>
      <c r="C458" s="41"/>
      <c r="D458" s="56">
        <v>300</v>
      </c>
      <c r="E458" s="29"/>
      <c r="F458" s="49">
        <f t="shared" si="126"/>
        <v>300</v>
      </c>
      <c r="G458" s="49"/>
      <c r="H458" s="49">
        <f t="shared" si="124"/>
        <v>300</v>
      </c>
      <c r="I458" s="50">
        <f t="shared" si="122"/>
        <v>1.9500000000000002</v>
      </c>
      <c r="J458" s="50">
        <v>20</v>
      </c>
      <c r="K458" s="50"/>
      <c r="L458" s="50"/>
      <c r="M458" s="49">
        <f t="shared" si="125"/>
        <v>278.05</v>
      </c>
      <c r="N458" s="29"/>
      <c r="O458" s="29"/>
      <c r="P458" s="29"/>
      <c r="Q458" s="29"/>
      <c r="R458" s="29"/>
      <c r="S458" s="29"/>
      <c r="T458" s="29"/>
      <c r="U458" s="29"/>
      <c r="V458" s="29"/>
      <c r="W458" s="29"/>
      <c r="X458" s="29"/>
      <c r="Y458" s="29"/>
      <c r="Z458" s="29"/>
      <c r="AA458" s="29"/>
      <c r="AB458" s="29"/>
    </row>
    <row r="459" spans="2:28" x14ac:dyDescent="0.25">
      <c r="B459" s="29" t="s">
        <v>183</v>
      </c>
      <c r="C459" s="41"/>
      <c r="D459" s="56">
        <v>320</v>
      </c>
      <c r="E459" s="29"/>
      <c r="F459" s="49">
        <f t="shared" si="126"/>
        <v>320</v>
      </c>
      <c r="G459" s="49"/>
      <c r="H459" s="49">
        <f t="shared" si="124"/>
        <v>320</v>
      </c>
      <c r="I459" s="50">
        <f t="shared" si="122"/>
        <v>2.95</v>
      </c>
      <c r="J459" s="50">
        <v>20</v>
      </c>
      <c r="K459" s="50"/>
      <c r="L459" s="50"/>
      <c r="M459" s="49">
        <f t="shared" si="125"/>
        <v>297.05</v>
      </c>
      <c r="N459" s="29"/>
      <c r="O459" s="29"/>
      <c r="P459" s="29"/>
      <c r="Q459" s="29"/>
      <c r="R459" s="29"/>
      <c r="S459" s="29"/>
      <c r="T459" s="29"/>
      <c r="U459" s="29"/>
      <c r="V459" s="29"/>
      <c r="W459" s="29"/>
      <c r="X459" s="29"/>
      <c r="Y459" s="29"/>
      <c r="Z459" s="29"/>
      <c r="AA459" s="29"/>
      <c r="AB459" s="29"/>
    </row>
    <row r="460" spans="2:28" x14ac:dyDescent="0.25">
      <c r="B460" s="29" t="s">
        <v>184</v>
      </c>
      <c r="C460" s="41"/>
      <c r="D460" s="56">
        <v>300</v>
      </c>
      <c r="E460" s="29"/>
      <c r="F460" s="49">
        <f t="shared" si="126"/>
        <v>300</v>
      </c>
      <c r="G460" s="49"/>
      <c r="H460" s="49">
        <f t="shared" si="124"/>
        <v>300</v>
      </c>
      <c r="I460" s="50">
        <f t="shared" si="122"/>
        <v>1.9500000000000002</v>
      </c>
      <c r="J460" s="50">
        <v>20</v>
      </c>
      <c r="K460" s="50"/>
      <c r="L460" s="50"/>
      <c r="M460" s="49">
        <f t="shared" si="125"/>
        <v>278.05</v>
      </c>
      <c r="N460" s="29"/>
      <c r="O460" s="29"/>
      <c r="P460" s="29"/>
      <c r="Q460" s="29"/>
      <c r="R460" s="29"/>
      <c r="S460" s="29"/>
      <c r="T460" s="29"/>
      <c r="U460" s="29"/>
      <c r="V460" s="29"/>
      <c r="W460" s="29"/>
      <c r="X460" s="29"/>
      <c r="Y460" s="29"/>
      <c r="Z460" s="29"/>
      <c r="AA460" s="29"/>
      <c r="AB460" s="29"/>
    </row>
    <row r="461" spans="2:28" x14ac:dyDescent="0.25">
      <c r="B461" s="29" t="s">
        <v>206</v>
      </c>
      <c r="C461" s="41">
        <v>1988</v>
      </c>
      <c r="D461" s="85">
        <v>8000</v>
      </c>
      <c r="E461" s="29"/>
      <c r="F461" s="49">
        <f t="shared" si="126"/>
        <v>8000</v>
      </c>
      <c r="G461" s="49"/>
      <c r="H461" s="49">
        <f t="shared" si="124"/>
        <v>8000</v>
      </c>
      <c r="I461" s="50">
        <f t="shared" si="122"/>
        <v>1695</v>
      </c>
      <c r="J461" s="50">
        <v>20</v>
      </c>
      <c r="K461" s="50"/>
      <c r="L461" s="50"/>
      <c r="M461" s="49">
        <f t="shared" si="125"/>
        <v>6285</v>
      </c>
      <c r="N461" s="29"/>
      <c r="O461" s="29"/>
      <c r="P461" s="29"/>
      <c r="Q461" s="29"/>
      <c r="R461" s="29"/>
      <c r="S461" s="29"/>
      <c r="T461" s="29"/>
      <c r="U461" s="29"/>
      <c r="V461" s="29"/>
      <c r="W461" s="29"/>
      <c r="X461" s="29"/>
      <c r="Y461" s="29"/>
      <c r="Z461" s="29"/>
      <c r="AA461" s="29"/>
      <c r="AB461" s="29"/>
    </row>
    <row r="462" spans="2:28" x14ac:dyDescent="0.25">
      <c r="B462" s="29" t="s">
        <v>79</v>
      </c>
      <c r="C462" s="41">
        <v>483</v>
      </c>
      <c r="D462" s="48">
        <v>350</v>
      </c>
      <c r="E462" s="29"/>
      <c r="F462" s="49">
        <f t="shared" si="126"/>
        <v>350</v>
      </c>
      <c r="G462" s="49"/>
      <c r="H462" s="49">
        <f t="shared" si="124"/>
        <v>350</v>
      </c>
      <c r="I462" s="50">
        <f t="shared" si="122"/>
        <v>5.4</v>
      </c>
      <c r="J462" s="50">
        <v>20</v>
      </c>
      <c r="K462" s="50"/>
      <c r="L462" s="50"/>
      <c r="M462" s="49">
        <f t="shared" si="125"/>
        <v>324.60000000000002</v>
      </c>
      <c r="N462" s="29"/>
      <c r="O462" s="29"/>
      <c r="P462" s="29"/>
      <c r="Q462" s="29"/>
      <c r="R462" s="29"/>
      <c r="S462" s="29"/>
      <c r="T462" s="29"/>
      <c r="U462" s="29"/>
      <c r="V462" s="29"/>
      <c r="W462" s="29"/>
      <c r="X462" s="29"/>
      <c r="Y462" s="29"/>
      <c r="Z462" s="29"/>
      <c r="AA462" s="29"/>
      <c r="AB462" s="29"/>
    </row>
    <row r="463" spans="2:28" x14ac:dyDescent="0.25">
      <c r="B463" s="29" t="s">
        <v>207</v>
      </c>
      <c r="C463" s="41">
        <v>2005</v>
      </c>
      <c r="D463" s="85">
        <v>720</v>
      </c>
      <c r="E463" s="29"/>
      <c r="F463" s="49">
        <f t="shared" si="126"/>
        <v>720</v>
      </c>
      <c r="G463" s="49"/>
      <c r="H463" s="49">
        <f t="shared" si="124"/>
        <v>720</v>
      </c>
      <c r="I463" s="50">
        <f t="shared" si="122"/>
        <v>64.074999999999989</v>
      </c>
      <c r="J463" s="50">
        <v>20</v>
      </c>
      <c r="K463" s="50"/>
      <c r="L463" s="50"/>
      <c r="M463" s="49">
        <f t="shared" si="125"/>
        <v>635.92499999999995</v>
      </c>
      <c r="N463" s="29"/>
      <c r="O463" s="29"/>
      <c r="P463" s="29"/>
      <c r="Q463" s="29"/>
      <c r="R463" s="29"/>
      <c r="S463" s="29"/>
      <c r="T463" s="29"/>
      <c r="U463" s="29"/>
      <c r="V463" s="29"/>
      <c r="W463" s="29"/>
      <c r="X463" s="29"/>
      <c r="Y463" s="29"/>
      <c r="Z463" s="29"/>
      <c r="AA463" s="29"/>
      <c r="AB463" s="29"/>
    </row>
    <row r="464" spans="2:28" x14ac:dyDescent="0.25">
      <c r="B464" s="29" t="s">
        <v>208</v>
      </c>
      <c r="C464" s="41">
        <v>2106</v>
      </c>
      <c r="D464" s="85">
        <v>220</v>
      </c>
      <c r="E464" s="29"/>
      <c r="F464" s="49">
        <f t="shared" si="126"/>
        <v>220</v>
      </c>
      <c r="G464" s="49"/>
      <c r="H464" s="49">
        <f t="shared" si="124"/>
        <v>220</v>
      </c>
      <c r="I464" s="50">
        <f t="shared" si="122"/>
        <v>0</v>
      </c>
      <c r="J464" s="50">
        <v>20</v>
      </c>
      <c r="K464" s="50"/>
      <c r="L464" s="50"/>
      <c r="M464" s="49">
        <f t="shared" si="125"/>
        <v>200</v>
      </c>
      <c r="N464" s="29"/>
      <c r="O464" s="29"/>
      <c r="P464" s="29"/>
      <c r="Q464" s="29"/>
      <c r="R464" s="29"/>
      <c r="S464" s="29"/>
      <c r="T464" s="29"/>
      <c r="U464" s="29"/>
      <c r="V464" s="29"/>
      <c r="W464" s="29"/>
      <c r="X464" s="29"/>
      <c r="Y464" s="29"/>
      <c r="Z464" s="29"/>
      <c r="AA464" s="29"/>
      <c r="AB464" s="29"/>
    </row>
    <row r="465" spans="2:28" x14ac:dyDescent="0.25">
      <c r="B465" s="29" t="s">
        <v>209</v>
      </c>
      <c r="C465" s="41">
        <v>2107</v>
      </c>
      <c r="D465" s="85">
        <v>220</v>
      </c>
      <c r="E465" s="29"/>
      <c r="F465" s="49">
        <f t="shared" si="126"/>
        <v>220</v>
      </c>
      <c r="G465" s="49"/>
      <c r="H465" s="49">
        <f t="shared" si="124"/>
        <v>220</v>
      </c>
      <c r="I465" s="50">
        <f t="shared" si="122"/>
        <v>0</v>
      </c>
      <c r="J465" s="50">
        <v>20</v>
      </c>
      <c r="K465" s="50"/>
      <c r="L465" s="50"/>
      <c r="M465" s="49">
        <f t="shared" si="125"/>
        <v>200</v>
      </c>
      <c r="N465" s="29"/>
      <c r="O465" s="29"/>
      <c r="P465" s="29"/>
      <c r="Q465" s="29"/>
      <c r="R465" s="29"/>
      <c r="S465" s="29"/>
      <c r="T465" s="29"/>
      <c r="U465" s="29"/>
      <c r="V465" s="29"/>
      <c r="W465" s="29"/>
      <c r="X465" s="29"/>
      <c r="Y465" s="29"/>
      <c r="Z465" s="29"/>
      <c r="AA465" s="29"/>
      <c r="AB465" s="29"/>
    </row>
    <row r="466" spans="2:28" x14ac:dyDescent="0.25">
      <c r="B466" s="29" t="s">
        <v>80</v>
      </c>
      <c r="C466" s="41">
        <v>2108</v>
      </c>
      <c r="D466" s="56">
        <v>500</v>
      </c>
      <c r="E466" s="29"/>
      <c r="F466" s="49">
        <f t="shared" si="126"/>
        <v>500</v>
      </c>
      <c r="G466" s="49"/>
      <c r="H466" s="49">
        <f t="shared" si="124"/>
        <v>500</v>
      </c>
      <c r="I466" s="50">
        <f t="shared" si="122"/>
        <v>25.574999999999999</v>
      </c>
      <c r="J466" s="50">
        <v>20</v>
      </c>
      <c r="K466" s="50"/>
      <c r="L466" s="50"/>
      <c r="M466" s="49">
        <f t="shared" si="125"/>
        <v>454.42500000000001</v>
      </c>
      <c r="N466" s="29"/>
      <c r="O466" s="29"/>
      <c r="P466" s="29"/>
      <c r="Q466" s="29"/>
      <c r="R466" s="29"/>
      <c r="S466" s="29"/>
      <c r="T466" s="29"/>
      <c r="U466" s="29"/>
      <c r="V466" s="29"/>
      <c r="W466" s="29"/>
      <c r="X466" s="29"/>
      <c r="Y466" s="29"/>
      <c r="Z466" s="29"/>
      <c r="AA466" s="29"/>
      <c r="AB466" s="29"/>
    </row>
    <row r="467" spans="2:28" x14ac:dyDescent="0.25">
      <c r="B467" s="29" t="s">
        <v>189</v>
      </c>
      <c r="C467" s="41">
        <v>2155</v>
      </c>
      <c r="D467" s="56">
        <v>220</v>
      </c>
      <c r="E467" s="29"/>
      <c r="F467" s="49">
        <f t="shared" si="126"/>
        <v>220</v>
      </c>
      <c r="G467" s="49"/>
      <c r="H467" s="49">
        <f t="shared" si="124"/>
        <v>220</v>
      </c>
      <c r="I467" s="50">
        <f t="shared" si="122"/>
        <v>0</v>
      </c>
      <c r="J467" s="50">
        <v>20</v>
      </c>
      <c r="K467" s="50"/>
      <c r="L467" s="50"/>
      <c r="M467" s="49">
        <f t="shared" si="125"/>
        <v>200</v>
      </c>
      <c r="N467" s="29"/>
      <c r="O467" s="29"/>
      <c r="P467" s="29"/>
      <c r="Q467" s="29"/>
      <c r="R467" s="29"/>
      <c r="S467" s="29"/>
      <c r="T467" s="29"/>
      <c r="U467" s="29"/>
      <c r="V467" s="29"/>
      <c r="W467" s="29"/>
      <c r="X467" s="29"/>
      <c r="Y467" s="29"/>
      <c r="Z467" s="29"/>
      <c r="AA467" s="29"/>
      <c r="AB467" s="29"/>
    </row>
    <row r="468" spans="2:28" x14ac:dyDescent="0.25">
      <c r="B468" s="29" t="s">
        <v>210</v>
      </c>
      <c r="C468" s="41"/>
      <c r="D468" s="56">
        <v>220</v>
      </c>
      <c r="E468" s="29"/>
      <c r="F468" s="49">
        <f t="shared" si="126"/>
        <v>220</v>
      </c>
      <c r="G468" s="49"/>
      <c r="H468" s="49">
        <f t="shared" si="124"/>
        <v>220</v>
      </c>
      <c r="I468" s="50">
        <f t="shared" si="122"/>
        <v>0</v>
      </c>
      <c r="J468" s="50"/>
      <c r="K468" s="50"/>
      <c r="L468" s="50"/>
      <c r="M468" s="49">
        <f t="shared" si="125"/>
        <v>220</v>
      </c>
      <c r="N468" s="29"/>
      <c r="O468" s="29"/>
      <c r="P468" s="29"/>
      <c r="Q468" s="29"/>
      <c r="R468" s="29"/>
      <c r="S468" s="29"/>
      <c r="T468" s="29"/>
      <c r="U468" s="29"/>
      <c r="V468" s="29"/>
      <c r="W468" s="29"/>
      <c r="X468" s="29"/>
      <c r="Y468" s="29"/>
      <c r="Z468" s="29"/>
      <c r="AA468" s="29"/>
      <c r="AB468" s="29"/>
    </row>
    <row r="469" spans="2:28" x14ac:dyDescent="0.25">
      <c r="B469" s="29" t="s">
        <v>211</v>
      </c>
      <c r="C469" s="41"/>
      <c r="D469" s="56">
        <v>250</v>
      </c>
      <c r="E469" s="29"/>
      <c r="F469" s="49">
        <f t="shared" si="126"/>
        <v>250</v>
      </c>
      <c r="G469" s="49"/>
      <c r="H469" s="49">
        <f t="shared" si="124"/>
        <v>250</v>
      </c>
      <c r="I469" s="50">
        <f t="shared" si="122"/>
        <v>0</v>
      </c>
      <c r="J469" s="50"/>
      <c r="K469" s="50"/>
      <c r="L469" s="50"/>
      <c r="M469" s="49">
        <f t="shared" si="125"/>
        <v>250</v>
      </c>
      <c r="N469" s="29"/>
      <c r="O469" s="29"/>
      <c r="P469" s="29"/>
      <c r="Q469" s="29"/>
      <c r="R469" s="29"/>
      <c r="S469" s="29"/>
      <c r="T469" s="29"/>
      <c r="U469" s="29"/>
      <c r="V469" s="29"/>
      <c r="W469" s="29"/>
      <c r="X469" s="29"/>
      <c r="Y469" s="29"/>
      <c r="Z469" s="29"/>
      <c r="AA469" s="29"/>
      <c r="AB469" s="29"/>
    </row>
    <row r="470" spans="2:28" x14ac:dyDescent="0.25">
      <c r="B470" s="29" t="s">
        <v>81</v>
      </c>
      <c r="C470" s="41">
        <v>2156</v>
      </c>
      <c r="D470" s="56">
        <v>200</v>
      </c>
      <c r="E470" s="29"/>
      <c r="F470" s="49">
        <f t="shared" si="126"/>
        <v>200</v>
      </c>
      <c r="G470" s="49"/>
      <c r="H470" s="49">
        <f t="shared" si="124"/>
        <v>200</v>
      </c>
      <c r="I470" s="50">
        <f t="shared" si="122"/>
        <v>0</v>
      </c>
      <c r="J470" s="50">
        <v>20</v>
      </c>
      <c r="K470" s="50"/>
      <c r="L470" s="50"/>
      <c r="M470" s="49">
        <f t="shared" si="125"/>
        <v>180</v>
      </c>
      <c r="N470" s="29"/>
      <c r="O470" s="29"/>
      <c r="P470" s="29"/>
      <c r="Q470" s="29"/>
      <c r="R470" s="29"/>
      <c r="S470" s="29"/>
      <c r="T470" s="29"/>
      <c r="U470" s="29"/>
      <c r="V470" s="29"/>
      <c r="W470" s="29"/>
      <c r="X470" s="29"/>
      <c r="Y470" s="29"/>
      <c r="Z470" s="29"/>
      <c r="AA470" s="29"/>
      <c r="AB470" s="29"/>
    </row>
    <row r="471" spans="2:28" x14ac:dyDescent="0.25">
      <c r="B471" s="29" t="s">
        <v>82</v>
      </c>
      <c r="C471" s="41">
        <v>2157</v>
      </c>
      <c r="D471" s="56">
        <v>200</v>
      </c>
      <c r="E471" s="29"/>
      <c r="F471" s="49">
        <f t="shared" si="126"/>
        <v>200</v>
      </c>
      <c r="G471" s="49"/>
      <c r="H471" s="49">
        <f t="shared" si="124"/>
        <v>200</v>
      </c>
      <c r="I471" s="50">
        <f t="shared" si="122"/>
        <v>0</v>
      </c>
      <c r="J471" s="50">
        <v>20</v>
      </c>
      <c r="K471" s="50"/>
      <c r="L471" s="50"/>
      <c r="M471" s="49">
        <f t="shared" si="125"/>
        <v>180</v>
      </c>
      <c r="N471" s="29"/>
      <c r="O471" s="29"/>
      <c r="P471" s="29"/>
      <c r="Q471" s="29"/>
      <c r="R471" s="29"/>
      <c r="S471" s="29"/>
      <c r="T471" s="29"/>
      <c r="U471" s="29"/>
      <c r="V471" s="29"/>
      <c r="W471" s="29"/>
      <c r="X471" s="29"/>
      <c r="Y471" s="29"/>
      <c r="Z471" s="29"/>
      <c r="AA471" s="29"/>
      <c r="AB471" s="29"/>
    </row>
    <row r="472" spans="2:28" x14ac:dyDescent="0.25">
      <c r="B472" s="29" t="s">
        <v>197</v>
      </c>
      <c r="C472" s="29"/>
      <c r="D472" s="56">
        <v>570</v>
      </c>
      <c r="E472" s="29"/>
      <c r="F472" s="49">
        <f t="shared" si="126"/>
        <v>570</v>
      </c>
      <c r="G472" s="49"/>
      <c r="H472" s="49">
        <f t="shared" si="124"/>
        <v>570</v>
      </c>
      <c r="I472" s="50">
        <f t="shared" si="122"/>
        <v>37.825000000000003</v>
      </c>
      <c r="J472" s="50">
        <v>20</v>
      </c>
      <c r="K472" s="50"/>
      <c r="L472" s="50"/>
      <c r="M472" s="49">
        <f t="shared" si="125"/>
        <v>512.17499999999995</v>
      </c>
      <c r="N472" s="29"/>
      <c r="O472" s="29"/>
      <c r="P472" s="29"/>
      <c r="Q472" s="29"/>
      <c r="R472" s="29"/>
      <c r="S472" s="29"/>
      <c r="T472" s="29"/>
      <c r="U472" s="29"/>
      <c r="V472" s="29"/>
      <c r="W472" s="29"/>
      <c r="X472" s="29"/>
      <c r="Y472" s="29"/>
      <c r="Z472" s="29"/>
      <c r="AA472" s="29"/>
      <c r="AB472" s="29"/>
    </row>
    <row r="473" spans="2:28" x14ac:dyDescent="0.25">
      <c r="B473" s="29" t="s">
        <v>201</v>
      </c>
      <c r="C473" s="29"/>
      <c r="D473" s="56">
        <v>600</v>
      </c>
      <c r="E473" s="29"/>
      <c r="F473" s="49">
        <f t="shared" si="126"/>
        <v>600</v>
      </c>
      <c r="G473" s="49"/>
      <c r="H473" s="49">
        <f t="shared" si="124"/>
        <v>600</v>
      </c>
      <c r="I473" s="50">
        <f t="shared" si="122"/>
        <v>43.075000000000003</v>
      </c>
      <c r="J473" s="50">
        <v>20</v>
      </c>
      <c r="K473" s="50">
        <v>200</v>
      </c>
      <c r="L473" s="50"/>
      <c r="M473" s="49">
        <f t="shared" si="125"/>
        <v>336.92499999999995</v>
      </c>
      <c r="N473" s="29"/>
      <c r="O473" s="29"/>
      <c r="P473" s="29"/>
      <c r="Q473" s="29"/>
      <c r="R473" s="29"/>
      <c r="S473" s="29"/>
      <c r="T473" s="29"/>
      <c r="U473" s="29"/>
      <c r="V473" s="29"/>
      <c r="W473" s="29"/>
      <c r="X473" s="29"/>
      <c r="Y473" s="29"/>
      <c r="Z473" s="29"/>
      <c r="AA473" s="29"/>
      <c r="AB473" s="29"/>
    </row>
    <row r="474" spans="2:28" x14ac:dyDescent="0.25">
      <c r="B474" s="29" t="s">
        <v>202</v>
      </c>
      <c r="C474" s="29"/>
      <c r="D474" s="56">
        <v>555.24</v>
      </c>
      <c r="E474" s="29"/>
      <c r="F474" s="49">
        <f t="shared" si="126"/>
        <v>555.24</v>
      </c>
      <c r="G474" s="49"/>
      <c r="H474" s="49">
        <f t="shared" si="124"/>
        <v>555.24</v>
      </c>
      <c r="I474" s="50">
        <f t="shared" si="122"/>
        <v>35.242000000000004</v>
      </c>
      <c r="J474" s="50">
        <v>20</v>
      </c>
      <c r="K474" s="50"/>
      <c r="L474" s="50"/>
      <c r="M474" s="49">
        <f t="shared" si="125"/>
        <v>499.99800000000005</v>
      </c>
      <c r="N474" s="29"/>
      <c r="O474" s="29"/>
      <c r="P474" s="29"/>
      <c r="Q474" s="29"/>
      <c r="R474" s="29"/>
      <c r="S474" s="29"/>
      <c r="T474" s="29"/>
      <c r="U474" s="29"/>
      <c r="V474" s="29"/>
      <c r="W474" s="29"/>
      <c r="X474" s="29"/>
      <c r="Y474" s="29"/>
      <c r="Z474" s="29"/>
      <c r="AA474" s="29"/>
      <c r="AB474" s="29"/>
    </row>
    <row r="475" spans="2:28" ht="15.75" thickBot="1" x14ac:dyDescent="0.3">
      <c r="B475" s="29"/>
      <c r="C475" s="29"/>
      <c r="D475" s="58">
        <f>SUM(D443:D474)</f>
        <v>19845.240000000002</v>
      </c>
      <c r="E475" s="58">
        <f t="shared" ref="E475:M475" si="127">SUM(E443:E474)</f>
        <v>0</v>
      </c>
      <c r="F475" s="58">
        <f t="shared" si="127"/>
        <v>19845.240000000002</v>
      </c>
      <c r="G475" s="58">
        <f t="shared" si="127"/>
        <v>0</v>
      </c>
      <c r="H475" s="58">
        <f t="shared" si="127"/>
        <v>19845.240000000002</v>
      </c>
      <c r="I475" s="58">
        <f t="shared" si="127"/>
        <v>2118.6170000000002</v>
      </c>
      <c r="J475" s="58">
        <f t="shared" si="127"/>
        <v>600</v>
      </c>
      <c r="K475" s="58">
        <f t="shared" si="127"/>
        <v>830</v>
      </c>
      <c r="L475" s="58">
        <f t="shared" si="127"/>
        <v>0</v>
      </c>
      <c r="M475" s="58">
        <f t="shared" si="127"/>
        <v>16296.622999999998</v>
      </c>
      <c r="N475" s="29"/>
      <c r="O475" s="29"/>
      <c r="P475" s="29"/>
      <c r="Q475" s="29"/>
      <c r="R475" s="29"/>
      <c r="S475" s="29"/>
      <c r="T475" s="29"/>
      <c r="U475" s="29"/>
      <c r="V475" s="29"/>
      <c r="W475" s="29"/>
      <c r="X475" s="29"/>
      <c r="Y475" s="29"/>
      <c r="Z475" s="29"/>
      <c r="AA475" s="29"/>
      <c r="AB475" s="29"/>
    </row>
    <row r="476" spans="2:28" ht="15.75" thickTop="1" x14ac:dyDescent="0.25">
      <c r="B476" s="29"/>
      <c r="C476" s="29"/>
      <c r="D476" s="59"/>
      <c r="E476" s="59"/>
      <c r="F476" s="59"/>
      <c r="G476" s="59"/>
      <c r="H476" s="59"/>
      <c r="I476" s="59"/>
      <c r="J476" s="59"/>
      <c r="K476" s="59"/>
      <c r="L476" s="59"/>
      <c r="M476" s="59"/>
      <c r="N476" s="29"/>
      <c r="O476" s="29"/>
      <c r="P476" s="29"/>
      <c r="Q476" s="29"/>
      <c r="R476" s="29"/>
      <c r="S476" s="29"/>
      <c r="T476" s="29"/>
      <c r="U476" s="29"/>
      <c r="V476" s="29"/>
      <c r="W476" s="29"/>
      <c r="X476" s="29"/>
      <c r="Y476" s="29"/>
      <c r="Z476" s="29"/>
      <c r="AA476" s="29"/>
      <c r="AB476" s="29"/>
    </row>
    <row r="477" spans="2:28" x14ac:dyDescent="0.25">
      <c r="B477" s="29"/>
      <c r="C477" s="29"/>
      <c r="D477" s="59"/>
      <c r="E477" s="59"/>
      <c r="F477" s="59"/>
      <c r="G477" s="59"/>
      <c r="H477" s="59"/>
      <c r="I477" s="59"/>
      <c r="J477" s="59"/>
      <c r="K477" s="59"/>
      <c r="L477" s="59"/>
      <c r="M477" s="59"/>
      <c r="N477" s="29"/>
      <c r="O477" s="29"/>
      <c r="P477" s="29"/>
      <c r="Q477" s="29"/>
      <c r="R477" s="29"/>
      <c r="S477" s="29"/>
      <c r="T477" s="29"/>
      <c r="U477" s="29"/>
      <c r="V477" s="29"/>
      <c r="W477" s="29"/>
      <c r="X477" s="29"/>
      <c r="Y477" s="29"/>
      <c r="Z477" s="29"/>
      <c r="AA477" s="29"/>
      <c r="AB477" s="29"/>
    </row>
    <row r="478" spans="2:28" x14ac:dyDescent="0.25">
      <c r="B478" s="29"/>
      <c r="C478" s="29"/>
      <c r="D478" s="59"/>
      <c r="E478" s="59"/>
      <c r="F478" s="59"/>
      <c r="G478" s="59"/>
      <c r="H478" s="59"/>
      <c r="I478" s="59"/>
      <c r="J478" s="59"/>
      <c r="K478" s="59"/>
      <c r="L478" s="59"/>
      <c r="M478" s="59"/>
      <c r="N478" s="29"/>
      <c r="O478" s="29"/>
      <c r="P478" s="29"/>
      <c r="Q478" s="29"/>
      <c r="R478" s="29"/>
      <c r="S478" s="29"/>
      <c r="T478" s="29"/>
      <c r="U478" s="29"/>
      <c r="V478" s="29"/>
      <c r="W478" s="29"/>
      <c r="X478" s="29"/>
      <c r="Y478" s="29"/>
      <c r="Z478" s="29"/>
      <c r="AA478" s="29"/>
      <c r="AB478" s="29"/>
    </row>
    <row r="479" spans="2:28" x14ac:dyDescent="0.25">
      <c r="B479" s="29"/>
      <c r="C479" s="29"/>
      <c r="D479" s="59"/>
      <c r="E479" s="59"/>
      <c r="F479" s="59"/>
      <c r="G479" s="59"/>
      <c r="H479" s="59"/>
      <c r="I479" s="59"/>
      <c r="J479" s="59"/>
      <c r="K479" s="59"/>
      <c r="L479" s="59"/>
      <c r="M479" s="59"/>
      <c r="N479" s="29"/>
      <c r="O479" s="29"/>
      <c r="P479" s="29"/>
      <c r="Q479" s="29"/>
      <c r="R479" s="29"/>
      <c r="S479" s="29"/>
      <c r="T479" s="29"/>
      <c r="U479" s="29"/>
      <c r="V479" s="29"/>
      <c r="W479" s="29"/>
      <c r="X479" s="29"/>
      <c r="Y479" s="29"/>
      <c r="Z479" s="29"/>
      <c r="AA479" s="29"/>
      <c r="AB479" s="29"/>
    </row>
    <row r="480" spans="2:28" x14ac:dyDescent="0.25">
      <c r="B480" s="29"/>
      <c r="C480" s="29"/>
      <c r="D480" s="59"/>
      <c r="E480" s="59"/>
      <c r="F480" s="59"/>
      <c r="G480" s="59"/>
      <c r="H480" s="59"/>
      <c r="I480" s="59"/>
      <c r="J480" s="59"/>
      <c r="K480" s="59"/>
      <c r="L480" s="59"/>
      <c r="M480" s="59"/>
      <c r="N480" s="29"/>
      <c r="O480" s="29"/>
      <c r="P480" s="29"/>
      <c r="Q480" s="29"/>
      <c r="R480" s="29"/>
      <c r="S480" s="29"/>
      <c r="T480" s="29"/>
      <c r="U480" s="29"/>
      <c r="V480" s="29"/>
      <c r="W480" s="29"/>
      <c r="X480" s="29"/>
      <c r="Y480" s="29"/>
      <c r="Z480" s="29"/>
      <c r="AA480" s="29"/>
      <c r="AB480" s="29"/>
    </row>
    <row r="481" spans="2:28" x14ac:dyDescent="0.25">
      <c r="B481" s="29"/>
      <c r="C481" s="29"/>
      <c r="D481" s="59"/>
      <c r="E481" s="59"/>
      <c r="F481" s="59"/>
      <c r="G481" s="59"/>
      <c r="H481" s="59"/>
      <c r="I481" s="59"/>
      <c r="J481" s="59"/>
      <c r="K481" s="59"/>
      <c r="L481" s="59"/>
      <c r="M481" s="59"/>
      <c r="N481" s="29"/>
      <c r="O481" s="29"/>
      <c r="P481" s="29"/>
      <c r="Q481" s="29"/>
      <c r="R481" s="29"/>
      <c r="S481" s="29"/>
      <c r="T481" s="29"/>
      <c r="U481" s="29"/>
      <c r="V481" s="29"/>
      <c r="W481" s="29"/>
      <c r="X481" s="29"/>
      <c r="Y481" s="29"/>
      <c r="Z481" s="29"/>
      <c r="AA481" s="29"/>
      <c r="AB481" s="29"/>
    </row>
    <row r="482" spans="2:28" x14ac:dyDescent="0.25">
      <c r="B482" s="29"/>
      <c r="C482" s="29"/>
      <c r="D482" s="59"/>
      <c r="E482" s="59"/>
      <c r="F482" s="59"/>
      <c r="G482" s="59"/>
      <c r="H482" s="59"/>
      <c r="I482" s="59"/>
      <c r="J482" s="59"/>
      <c r="K482" s="59"/>
      <c r="L482" s="59"/>
      <c r="M482" s="59"/>
      <c r="N482" s="29"/>
      <c r="O482" s="29"/>
      <c r="P482" s="29"/>
      <c r="Q482" s="29"/>
      <c r="R482" s="29"/>
      <c r="S482" s="29"/>
      <c r="T482" s="29"/>
      <c r="U482" s="29"/>
      <c r="V482" s="29"/>
      <c r="W482" s="29"/>
      <c r="X482" s="29"/>
      <c r="Y482" s="29"/>
      <c r="Z482" s="29"/>
      <c r="AA482" s="29"/>
      <c r="AB482" s="29"/>
    </row>
    <row r="483" spans="2:28" x14ac:dyDescent="0.25">
      <c r="B483" s="29"/>
      <c r="C483" s="29"/>
      <c r="D483" s="59"/>
      <c r="E483" s="59"/>
      <c r="F483" s="59"/>
      <c r="G483" s="59"/>
      <c r="H483" s="59"/>
      <c r="I483" s="59"/>
      <c r="J483" s="59"/>
      <c r="K483" s="59"/>
      <c r="L483" s="59"/>
      <c r="M483" s="59"/>
      <c r="N483" s="29"/>
      <c r="O483" s="29"/>
      <c r="P483" s="29"/>
      <c r="Q483" s="29"/>
      <c r="R483" s="29"/>
      <c r="S483" s="29"/>
      <c r="T483" s="29"/>
      <c r="U483" s="29"/>
      <c r="V483" s="29"/>
      <c r="W483" s="29"/>
      <c r="X483" s="29"/>
      <c r="Y483" s="29"/>
      <c r="Z483" s="29"/>
      <c r="AA483" s="29"/>
      <c r="AB483" s="29"/>
    </row>
    <row r="484" spans="2:28" x14ac:dyDescent="0.25">
      <c r="B484" s="29"/>
      <c r="C484" s="29"/>
      <c r="D484" s="59"/>
      <c r="E484" s="59"/>
      <c r="F484" s="59"/>
      <c r="G484" s="59"/>
      <c r="H484" s="59"/>
      <c r="I484" s="59"/>
      <c r="J484" s="59"/>
      <c r="K484" s="59"/>
      <c r="L484" s="59"/>
      <c r="M484" s="59"/>
      <c r="N484" s="29"/>
      <c r="O484" s="29"/>
      <c r="P484" s="29"/>
      <c r="Q484" s="29"/>
      <c r="R484" s="29"/>
      <c r="S484" s="29"/>
      <c r="T484" s="29"/>
      <c r="U484" s="29"/>
      <c r="V484" s="29"/>
      <c r="W484" s="29"/>
      <c r="X484" s="29"/>
      <c r="Y484" s="29"/>
      <c r="Z484" s="29"/>
      <c r="AA484" s="29"/>
      <c r="AB484" s="29"/>
    </row>
    <row r="485" spans="2:28" x14ac:dyDescent="0.25">
      <c r="B485" s="29"/>
      <c r="C485" s="29"/>
      <c r="D485" s="59"/>
      <c r="E485" s="59"/>
      <c r="F485" s="59"/>
      <c r="G485" s="59"/>
      <c r="H485" s="59"/>
      <c r="I485" s="59"/>
      <c r="J485" s="59"/>
      <c r="K485" s="59"/>
      <c r="L485" s="59"/>
      <c r="M485" s="59"/>
      <c r="N485" s="29"/>
      <c r="O485" s="29"/>
      <c r="P485" s="29"/>
      <c r="Q485" s="29"/>
      <c r="R485" s="29"/>
      <c r="S485" s="29"/>
      <c r="T485" s="29"/>
      <c r="U485" s="29"/>
      <c r="V485" s="29"/>
      <c r="W485" s="29"/>
      <c r="X485" s="29"/>
      <c r="Y485" s="29"/>
      <c r="Z485" s="29"/>
      <c r="AA485" s="29"/>
      <c r="AB485" s="29"/>
    </row>
    <row r="486" spans="2:28" x14ac:dyDescent="0.25">
      <c r="B486" s="29"/>
      <c r="C486" s="29"/>
      <c r="D486" s="59"/>
      <c r="E486" s="59"/>
      <c r="F486" s="59"/>
      <c r="G486" s="59"/>
      <c r="H486" s="59"/>
      <c r="I486" s="59"/>
      <c r="J486" s="59"/>
      <c r="K486" s="59"/>
      <c r="L486" s="59"/>
      <c r="M486" s="59"/>
      <c r="N486" s="29"/>
      <c r="O486" s="29"/>
      <c r="P486" s="29"/>
      <c r="Q486" s="29"/>
      <c r="R486" s="29"/>
      <c r="S486" s="29"/>
      <c r="T486" s="29"/>
      <c r="U486" s="29"/>
      <c r="V486" s="29"/>
      <c r="W486" s="29"/>
      <c r="X486" s="29"/>
      <c r="Y486" s="29"/>
      <c r="Z486" s="29"/>
      <c r="AA486" s="29"/>
      <c r="AB486" s="29"/>
    </row>
    <row r="487" spans="2:28" x14ac:dyDescent="0.25">
      <c r="B487" s="29"/>
      <c r="C487" s="29"/>
      <c r="D487" s="59"/>
      <c r="E487" s="59"/>
      <c r="F487" s="59"/>
      <c r="G487" s="59"/>
      <c r="H487" s="59"/>
      <c r="I487" s="59"/>
      <c r="J487" s="59"/>
      <c r="K487" s="59"/>
      <c r="L487" s="59"/>
      <c r="M487" s="59"/>
      <c r="N487" s="29"/>
      <c r="O487" s="29"/>
      <c r="P487" s="29"/>
      <c r="Q487" s="29"/>
      <c r="R487" s="29"/>
      <c r="S487" s="29"/>
      <c r="T487" s="29"/>
      <c r="U487" s="29"/>
      <c r="V487" s="29"/>
      <c r="W487" s="29"/>
      <c r="X487" s="29"/>
      <c r="Y487" s="29"/>
      <c r="Z487" s="29"/>
      <c r="AA487" s="29"/>
      <c r="AB487" s="29"/>
    </row>
    <row r="488" spans="2:28" x14ac:dyDescent="0.25">
      <c r="B488" s="29"/>
      <c r="C488" s="29"/>
      <c r="D488" s="59"/>
      <c r="E488" s="59"/>
      <c r="F488" s="59"/>
      <c r="G488" s="59"/>
      <c r="H488" s="59"/>
      <c r="I488" s="59"/>
      <c r="J488" s="59"/>
      <c r="K488" s="59"/>
      <c r="L488" s="59"/>
      <c r="M488" s="59"/>
      <c r="N488" s="29"/>
      <c r="O488" s="29"/>
      <c r="P488" s="29"/>
      <c r="Q488" s="29"/>
      <c r="R488" s="29"/>
      <c r="S488" s="29"/>
      <c r="T488" s="29"/>
      <c r="U488" s="29"/>
      <c r="V488" s="29"/>
      <c r="W488" s="29"/>
      <c r="X488" s="29"/>
      <c r="Y488" s="29"/>
      <c r="Z488" s="29"/>
      <c r="AA488" s="29"/>
      <c r="AB488" s="29"/>
    </row>
    <row r="489" spans="2:28" x14ac:dyDescent="0.25">
      <c r="B489" s="29"/>
      <c r="C489" s="29"/>
      <c r="D489" s="59"/>
      <c r="E489" s="59"/>
      <c r="F489" s="59"/>
      <c r="G489" s="59"/>
      <c r="H489" s="59"/>
      <c r="I489" s="59"/>
      <c r="J489" s="59"/>
      <c r="K489" s="59"/>
      <c r="L489" s="59"/>
      <c r="M489" s="59"/>
      <c r="N489" s="29"/>
      <c r="O489" s="29"/>
      <c r="P489" s="29"/>
      <c r="Q489" s="29"/>
      <c r="R489" s="29"/>
      <c r="S489" s="29"/>
      <c r="T489" s="29"/>
      <c r="U489" s="29"/>
      <c r="V489" s="29"/>
      <c r="W489" s="29"/>
      <c r="X489" s="29"/>
      <c r="Y489" s="29"/>
      <c r="Z489" s="29"/>
      <c r="AA489" s="29"/>
      <c r="AB489" s="29"/>
    </row>
    <row r="490" spans="2:28" x14ac:dyDescent="0.25">
      <c r="B490" s="29"/>
      <c r="C490" s="29"/>
      <c r="D490" s="59"/>
      <c r="E490" s="59"/>
      <c r="F490" s="59"/>
      <c r="G490" s="59"/>
      <c r="H490" s="59"/>
      <c r="I490" s="59"/>
      <c r="J490" s="59"/>
      <c r="K490" s="59"/>
      <c r="L490" s="59"/>
      <c r="M490" s="59"/>
      <c r="N490" s="29"/>
      <c r="O490" s="29"/>
      <c r="P490" s="29"/>
      <c r="Q490" s="29"/>
      <c r="R490" s="29"/>
      <c r="S490" s="29"/>
      <c r="T490" s="29"/>
      <c r="U490" s="29"/>
      <c r="V490" s="29"/>
      <c r="W490" s="29"/>
      <c r="X490" s="29"/>
      <c r="Y490" s="29"/>
      <c r="Z490" s="29"/>
      <c r="AA490" s="29"/>
      <c r="AB490" s="29"/>
    </row>
    <row r="491" spans="2:28" x14ac:dyDescent="0.25">
      <c r="B491" s="29"/>
      <c r="C491" s="29"/>
      <c r="D491" s="59"/>
      <c r="E491" s="59"/>
      <c r="F491" s="59"/>
      <c r="G491" s="59"/>
      <c r="H491" s="59"/>
      <c r="I491" s="59"/>
      <c r="J491" s="59"/>
      <c r="K491" s="59"/>
      <c r="L491" s="59"/>
      <c r="M491" s="59"/>
      <c r="N491" s="29"/>
      <c r="O491" s="29"/>
      <c r="P491" s="29"/>
      <c r="Q491" s="29"/>
      <c r="R491" s="29"/>
      <c r="S491" s="29"/>
      <c r="T491" s="29"/>
      <c r="U491" s="29"/>
      <c r="V491" s="29"/>
      <c r="W491" s="29"/>
      <c r="X491" s="29"/>
      <c r="Y491" s="29"/>
      <c r="Z491" s="29"/>
      <c r="AA491" s="29"/>
      <c r="AB491" s="29"/>
    </row>
    <row r="492" spans="2:28" x14ac:dyDescent="0.25">
      <c r="B492" s="29"/>
      <c r="C492" s="29"/>
      <c r="D492" s="59"/>
      <c r="E492" s="59"/>
      <c r="F492" s="59"/>
      <c r="G492" s="59"/>
      <c r="H492" s="59"/>
      <c r="I492" s="59"/>
      <c r="J492" s="59"/>
      <c r="K492" s="59"/>
      <c r="L492" s="59"/>
      <c r="M492" s="59"/>
      <c r="N492" s="29"/>
      <c r="O492" s="29"/>
      <c r="P492" s="29"/>
      <c r="Q492" s="29"/>
      <c r="R492" s="29"/>
      <c r="S492" s="29"/>
      <c r="T492" s="29"/>
      <c r="U492" s="29"/>
      <c r="V492" s="29"/>
      <c r="W492" s="29"/>
      <c r="X492" s="29"/>
      <c r="Y492" s="29"/>
      <c r="Z492" s="29"/>
      <c r="AA492" s="29"/>
      <c r="AB492" s="29"/>
    </row>
    <row r="493" spans="2:28" x14ac:dyDescent="0.25">
      <c r="B493" s="29"/>
      <c r="C493" s="29"/>
      <c r="D493" s="59"/>
      <c r="E493" s="59"/>
      <c r="F493" s="59"/>
      <c r="G493" s="59"/>
      <c r="H493" s="59"/>
      <c r="I493" s="59"/>
      <c r="J493" s="59"/>
      <c r="K493" s="59"/>
      <c r="L493" s="59"/>
      <c r="M493" s="59"/>
      <c r="N493" s="29"/>
      <c r="O493" s="29"/>
      <c r="P493" s="29"/>
      <c r="Q493" s="29"/>
      <c r="R493" s="29"/>
      <c r="S493" s="29"/>
      <c r="T493" s="29"/>
      <c r="U493" s="29"/>
      <c r="V493" s="29"/>
      <c r="W493" s="29"/>
      <c r="X493" s="29"/>
      <c r="Y493" s="29"/>
      <c r="Z493" s="29"/>
      <c r="AA493" s="29"/>
      <c r="AB493" s="29"/>
    </row>
    <row r="494" spans="2:28" x14ac:dyDescent="0.25">
      <c r="B494" s="29"/>
      <c r="C494" s="29"/>
      <c r="D494" s="59"/>
      <c r="E494" s="59"/>
      <c r="F494" s="59"/>
      <c r="G494" s="59"/>
      <c r="H494" s="59"/>
      <c r="I494" s="59"/>
      <c r="J494" s="59"/>
      <c r="K494" s="59"/>
      <c r="L494" s="59"/>
      <c r="M494" s="59"/>
      <c r="N494" s="29"/>
      <c r="O494" s="29"/>
      <c r="P494" s="29"/>
      <c r="Q494" s="29"/>
      <c r="R494" s="29"/>
      <c r="S494" s="29"/>
      <c r="T494" s="29"/>
      <c r="U494" s="29"/>
      <c r="V494" s="29"/>
      <c r="W494" s="29"/>
      <c r="X494" s="29"/>
      <c r="Y494" s="29"/>
      <c r="Z494" s="29"/>
      <c r="AA494" s="29"/>
      <c r="AB494" s="29"/>
    </row>
    <row r="495" spans="2:28" x14ac:dyDescent="0.25">
      <c r="B495" s="29"/>
      <c r="C495" s="29"/>
      <c r="D495" s="29"/>
      <c r="E495" s="29"/>
      <c r="F495" s="29"/>
      <c r="G495" s="29"/>
      <c r="H495" s="29"/>
      <c r="I495" s="29"/>
      <c r="J495" s="29"/>
      <c r="K495" s="29"/>
      <c r="L495" s="29"/>
      <c r="M495" s="29"/>
      <c r="N495" s="29"/>
      <c r="O495" s="29"/>
      <c r="P495" s="29"/>
      <c r="Q495" s="29"/>
      <c r="R495" s="29"/>
      <c r="S495" s="29"/>
      <c r="T495" s="29"/>
      <c r="U495" s="29"/>
      <c r="V495" s="29"/>
      <c r="W495" s="29"/>
      <c r="X495" s="29"/>
      <c r="Y495" s="29"/>
      <c r="Z495" s="29"/>
      <c r="AA495" s="29"/>
      <c r="AB495" s="29"/>
    </row>
    <row r="497" spans="2:29" ht="18.75" x14ac:dyDescent="0.3">
      <c r="F497" s="214" t="s">
        <v>233</v>
      </c>
      <c r="G497" s="214"/>
      <c r="H497" s="214"/>
      <c r="I497" s="214"/>
      <c r="J497" s="214"/>
      <c r="K497" s="214"/>
    </row>
    <row r="498" spans="2:29" x14ac:dyDescent="0.25">
      <c r="B498" s="29"/>
      <c r="C498" s="29"/>
      <c r="D498" s="212" t="s">
        <v>234</v>
      </c>
      <c r="E498" s="212"/>
      <c r="F498" s="212">
        <v>43862</v>
      </c>
      <c r="G498" s="212"/>
      <c r="H498" s="212">
        <v>43891</v>
      </c>
      <c r="I498" s="212"/>
      <c r="J498" s="212">
        <v>43922</v>
      </c>
      <c r="K498" s="212"/>
      <c r="L498" s="212">
        <v>43952</v>
      </c>
      <c r="M498" s="212"/>
      <c r="N498" s="212">
        <v>43983</v>
      </c>
      <c r="O498" s="212"/>
      <c r="P498" s="212">
        <v>44013</v>
      </c>
      <c r="Q498" s="212"/>
      <c r="R498" s="212">
        <v>44044</v>
      </c>
      <c r="S498" s="212"/>
      <c r="T498" s="212">
        <v>44075</v>
      </c>
      <c r="U498" s="212"/>
      <c r="V498" s="212">
        <v>44105</v>
      </c>
      <c r="W498" s="212"/>
      <c r="X498" s="212">
        <v>44136</v>
      </c>
      <c r="Y498" s="212"/>
      <c r="Z498" s="212">
        <v>44166</v>
      </c>
      <c r="AA498" s="212"/>
      <c r="AB498" s="213"/>
      <c r="AC498" s="213"/>
    </row>
    <row r="499" spans="2:29" x14ac:dyDescent="0.25">
      <c r="B499" s="29"/>
      <c r="C499" s="86" t="s">
        <v>212</v>
      </c>
      <c r="D499" s="87" t="s">
        <v>213</v>
      </c>
      <c r="E499" s="87" t="s">
        <v>214</v>
      </c>
      <c r="F499" s="87" t="s">
        <v>213</v>
      </c>
      <c r="G499" s="87" t="s">
        <v>214</v>
      </c>
      <c r="H499" s="87" t="s">
        <v>213</v>
      </c>
      <c r="I499" s="87" t="s">
        <v>214</v>
      </c>
      <c r="J499" s="87" t="s">
        <v>213</v>
      </c>
      <c r="K499" s="87" t="s">
        <v>214</v>
      </c>
      <c r="L499" s="87" t="s">
        <v>213</v>
      </c>
      <c r="M499" s="87" t="s">
        <v>214</v>
      </c>
      <c r="N499" s="87" t="s">
        <v>213</v>
      </c>
      <c r="O499" s="87" t="s">
        <v>214</v>
      </c>
      <c r="P499" s="87" t="s">
        <v>213</v>
      </c>
      <c r="Q499" s="87" t="s">
        <v>214</v>
      </c>
      <c r="R499" s="87" t="s">
        <v>213</v>
      </c>
      <c r="S499" s="87" t="s">
        <v>214</v>
      </c>
      <c r="T499" s="87" t="s">
        <v>213</v>
      </c>
      <c r="U499" s="87" t="s">
        <v>214</v>
      </c>
      <c r="V499" s="87" t="s">
        <v>213</v>
      </c>
      <c r="W499" s="87" t="s">
        <v>214</v>
      </c>
      <c r="X499" s="87" t="s">
        <v>213</v>
      </c>
      <c r="Y499" s="87" t="s">
        <v>214</v>
      </c>
      <c r="Z499" s="87" t="s">
        <v>213</v>
      </c>
      <c r="AA499" s="87" t="s">
        <v>214</v>
      </c>
      <c r="AB499" s="87" t="s">
        <v>213</v>
      </c>
      <c r="AC499" s="87" t="s">
        <v>214</v>
      </c>
    </row>
    <row r="500" spans="2:29" x14ac:dyDescent="0.25">
      <c r="B500" s="29" t="s">
        <v>215</v>
      </c>
      <c r="C500" s="29"/>
      <c r="D500" s="88">
        <f>'Payroll '!D73</f>
        <v>520</v>
      </c>
      <c r="E500" s="88"/>
      <c r="F500" s="88">
        <v>23901</v>
      </c>
      <c r="G500" s="88"/>
      <c r="H500" s="88">
        <v>23811</v>
      </c>
      <c r="I500" s="88"/>
      <c r="J500" s="88">
        <v>24931</v>
      </c>
      <c r="K500" s="88"/>
      <c r="L500" s="88">
        <v>25281</v>
      </c>
      <c r="M500" s="88"/>
      <c r="N500" s="88">
        <v>24781</v>
      </c>
      <c r="O500" s="88"/>
      <c r="P500" s="88">
        <v>24961</v>
      </c>
      <c r="Q500" s="88"/>
      <c r="R500" s="88">
        <v>25311</v>
      </c>
      <c r="S500" s="88"/>
      <c r="T500" s="88">
        <v>25821</v>
      </c>
      <c r="U500" s="88"/>
      <c r="V500" s="88">
        <v>26101</v>
      </c>
      <c r="W500" s="88"/>
      <c r="X500" s="88">
        <f>'Payroll '!D73</f>
        <v>520</v>
      </c>
      <c r="Y500" s="88"/>
      <c r="Z500" s="88">
        <f>X500</f>
        <v>520</v>
      </c>
      <c r="AA500" s="88"/>
      <c r="AB500" s="89">
        <f>SUM(D500,F500,H500,J500,L500,N500)</f>
        <v>123225</v>
      </c>
      <c r="AC500" s="89"/>
    </row>
    <row r="501" spans="2:29" x14ac:dyDescent="0.25">
      <c r="B501" s="90" t="s">
        <v>216</v>
      </c>
      <c r="C501" s="29"/>
      <c r="D501" s="88">
        <f>'Payroll '!R73</f>
        <v>0</v>
      </c>
      <c r="E501" s="88"/>
      <c r="F501" s="88">
        <v>1658.93</v>
      </c>
      <c r="G501" s="88"/>
      <c r="H501" s="88">
        <v>1688.83</v>
      </c>
      <c r="I501" s="88"/>
      <c r="J501" s="88">
        <v>1558.83</v>
      </c>
      <c r="K501" s="88"/>
      <c r="L501" s="88">
        <v>1558.83</v>
      </c>
      <c r="M501" s="88"/>
      <c r="N501" s="88">
        <v>1558.83</v>
      </c>
      <c r="O501" s="88"/>
      <c r="P501" s="88">
        <v>1558.83</v>
      </c>
      <c r="Q501" s="88"/>
      <c r="R501" s="88">
        <f>'Payroll '!R73</f>
        <v>0</v>
      </c>
      <c r="S501" s="88"/>
      <c r="T501" s="88">
        <v>1467.83</v>
      </c>
      <c r="U501" s="88"/>
      <c r="V501" s="88">
        <v>1558.83</v>
      </c>
      <c r="W501" s="88"/>
      <c r="X501" s="88">
        <f>'Payroll '!R73</f>
        <v>0</v>
      </c>
      <c r="Y501" s="88"/>
      <c r="Z501" s="88">
        <f>'Payroll '!R73</f>
        <v>0</v>
      </c>
      <c r="AA501" s="88"/>
      <c r="AB501" s="89">
        <f t="shared" ref="AB501" si="128">SUM(D501,F501,H501,J501,L501,N501)</f>
        <v>8024.25</v>
      </c>
      <c r="AC501" s="89"/>
    </row>
    <row r="502" spans="2:29" x14ac:dyDescent="0.25">
      <c r="B502" s="90" t="s">
        <v>89</v>
      </c>
      <c r="C502" s="29"/>
      <c r="D502" s="88"/>
      <c r="E502" s="88">
        <f>'Payroll '!L73</f>
        <v>20</v>
      </c>
      <c r="F502" s="91"/>
      <c r="G502" s="88">
        <v>900</v>
      </c>
      <c r="H502" s="88"/>
      <c r="I502" s="88">
        <v>900</v>
      </c>
      <c r="J502" s="88"/>
      <c r="K502" s="88">
        <v>980</v>
      </c>
      <c r="L502" s="88"/>
      <c r="M502" s="88">
        <v>1000</v>
      </c>
      <c r="N502" s="91"/>
      <c r="O502" s="88">
        <v>980</v>
      </c>
      <c r="P502" s="88"/>
      <c r="Q502" s="88">
        <v>980</v>
      </c>
      <c r="R502" s="88"/>
      <c r="S502" s="88">
        <v>1000</v>
      </c>
      <c r="T502" s="88"/>
      <c r="U502" s="88">
        <f>'Payroll '!L73</f>
        <v>20</v>
      </c>
      <c r="V502" s="88"/>
      <c r="W502" s="88">
        <f>'Payroll '!L73</f>
        <v>20</v>
      </c>
      <c r="X502" s="88"/>
      <c r="Y502" s="88">
        <f>'Payroll '!L73</f>
        <v>20</v>
      </c>
      <c r="Z502" s="88"/>
      <c r="AA502" s="88">
        <f>Y502</f>
        <v>20</v>
      </c>
      <c r="AB502" s="89"/>
      <c r="AC502" s="89">
        <f>SUM(E502,G502,I502,K502,M502,O502)</f>
        <v>4780</v>
      </c>
    </row>
    <row r="503" spans="2:29" x14ac:dyDescent="0.25">
      <c r="B503" s="90" t="s">
        <v>90</v>
      </c>
      <c r="C503" s="29"/>
      <c r="D503" s="88"/>
      <c r="E503" s="88">
        <f>'Payroll '!M73</f>
        <v>0</v>
      </c>
      <c r="F503" s="91"/>
      <c r="G503" s="88">
        <v>0</v>
      </c>
      <c r="H503" s="88"/>
      <c r="I503" s="88">
        <v>0</v>
      </c>
      <c r="J503" s="88"/>
      <c r="K503" s="88">
        <v>910</v>
      </c>
      <c r="L503" s="88"/>
      <c r="M503" s="88">
        <v>0</v>
      </c>
      <c r="N503" s="91"/>
      <c r="O503" s="88">
        <v>263</v>
      </c>
      <c r="P503" s="88"/>
      <c r="Q503" s="88">
        <v>930</v>
      </c>
      <c r="R503" s="88"/>
      <c r="S503" s="88">
        <v>100</v>
      </c>
      <c r="T503" s="88"/>
      <c r="U503" s="88">
        <v>0</v>
      </c>
      <c r="V503" s="88"/>
      <c r="W503" s="88">
        <v>0</v>
      </c>
      <c r="X503" s="88"/>
      <c r="Y503" s="88">
        <f>'Payroll '!M73</f>
        <v>0</v>
      </c>
      <c r="Z503" s="88"/>
      <c r="AA503" s="88">
        <f t="shared" ref="AA503:AA507" si="129">Y503</f>
        <v>0</v>
      </c>
      <c r="AB503" s="89"/>
      <c r="AC503" s="89">
        <f t="shared" ref="AC503:AC504" si="130">SUM(E503,G503,I503,K503,M503,O503)</f>
        <v>1173</v>
      </c>
    </row>
    <row r="504" spans="2:29" x14ac:dyDescent="0.25">
      <c r="B504" s="90" t="s">
        <v>217</v>
      </c>
      <c r="C504" s="29"/>
      <c r="D504" s="88"/>
      <c r="E504" s="115">
        <f>'Payroll '!N73</f>
        <v>20</v>
      </c>
      <c r="F504" s="91"/>
      <c r="G504" s="88">
        <v>0</v>
      </c>
      <c r="H504" s="88"/>
      <c r="I504" s="88">
        <v>0</v>
      </c>
      <c r="J504" s="88"/>
      <c r="K504" s="88">
        <v>924.28</v>
      </c>
      <c r="L504" s="88"/>
      <c r="M504" s="88">
        <v>0</v>
      </c>
      <c r="N504" s="91"/>
      <c r="O504" s="88">
        <v>307.37</v>
      </c>
      <c r="P504" s="88"/>
      <c r="Q504" s="88">
        <v>198</v>
      </c>
      <c r="R504" s="88"/>
      <c r="S504" s="88">
        <v>387</v>
      </c>
      <c r="T504" s="88">
        <f>B517</f>
        <v>0</v>
      </c>
      <c r="U504" s="88">
        <v>527</v>
      </c>
      <c r="V504" s="88"/>
      <c r="W504" s="88">
        <v>1367</v>
      </c>
      <c r="X504" s="88"/>
      <c r="Y504" s="88">
        <f>'Payroll '!N73</f>
        <v>20</v>
      </c>
      <c r="Z504" s="88"/>
      <c r="AA504" s="88">
        <f t="shared" si="129"/>
        <v>20</v>
      </c>
      <c r="AB504" s="89"/>
      <c r="AC504" s="89">
        <f t="shared" si="130"/>
        <v>1251.6500000000001</v>
      </c>
    </row>
    <row r="505" spans="2:29" x14ac:dyDescent="0.25">
      <c r="B505" s="29" t="s">
        <v>218</v>
      </c>
      <c r="C505" s="29"/>
      <c r="D505" s="88"/>
      <c r="E505" s="88">
        <f>'Payroll '!K73</f>
        <v>18.200000000000003</v>
      </c>
      <c r="F505" s="29"/>
      <c r="G505" s="88">
        <v>1256.8399999999999</v>
      </c>
      <c r="H505" s="88"/>
      <c r="I505" s="88">
        <v>1260.83</v>
      </c>
      <c r="J505" s="88"/>
      <c r="K505" s="88">
        <v>1270.81</v>
      </c>
      <c r="L505" s="88"/>
      <c r="M505" s="88">
        <v>1270.81</v>
      </c>
      <c r="N505" s="29"/>
      <c r="O505" s="88">
        <v>1218.9100000000001</v>
      </c>
      <c r="P505" s="88"/>
      <c r="Q505" s="88">
        <v>1225.1099999999999</v>
      </c>
      <c r="R505" s="88"/>
      <c r="S505" s="88">
        <v>1222.01</v>
      </c>
      <c r="T505" s="88"/>
      <c r="U505" s="88">
        <v>1327.75</v>
      </c>
      <c r="V505" s="88"/>
      <c r="W505" s="88">
        <v>1350.36</v>
      </c>
      <c r="X505" s="88"/>
      <c r="Y505" s="88">
        <f>'Payroll '!K73</f>
        <v>18.200000000000003</v>
      </c>
      <c r="Z505" s="88"/>
      <c r="AA505" s="88">
        <f t="shared" si="129"/>
        <v>18.200000000000003</v>
      </c>
      <c r="AB505" s="89"/>
      <c r="AC505" s="89">
        <f>SUM(E505,G505,I505,K505,M505,O505)</f>
        <v>6296.4</v>
      </c>
    </row>
    <row r="506" spans="2:29" x14ac:dyDescent="0.25">
      <c r="B506" s="29" t="s">
        <v>219</v>
      </c>
      <c r="C506" s="29"/>
      <c r="D506" s="88"/>
      <c r="E506" s="88">
        <v>2667.09</v>
      </c>
      <c r="F506" s="88"/>
      <c r="G506" s="88">
        <v>2116.6</v>
      </c>
      <c r="H506" s="88"/>
      <c r="I506" s="88">
        <v>2109.1</v>
      </c>
      <c r="J506" s="88"/>
      <c r="K506" s="88">
        <v>1957.51</v>
      </c>
      <c r="L506" s="88"/>
      <c r="M506" s="88">
        <v>1957.51</v>
      </c>
      <c r="N506" s="88"/>
      <c r="O506" s="88">
        <v>2214.56</v>
      </c>
      <c r="P506" s="88"/>
      <c r="Q506" s="88">
        <v>2214.56</v>
      </c>
      <c r="R506" s="88"/>
      <c r="S506" s="88">
        <f t="shared" ref="S506" si="131">O506</f>
        <v>2214.56</v>
      </c>
      <c r="T506" s="88"/>
      <c r="U506" s="88">
        <v>2085.06</v>
      </c>
      <c r="V506" s="88"/>
      <c r="W506" s="88">
        <v>2214.56</v>
      </c>
      <c r="X506" s="88"/>
      <c r="Y506" s="88">
        <v>2223.81</v>
      </c>
      <c r="Z506" s="88"/>
      <c r="AA506" s="88">
        <f t="shared" si="129"/>
        <v>2223.81</v>
      </c>
      <c r="AB506" s="89"/>
      <c r="AC506" s="89">
        <f t="shared" ref="AC506:AC508" si="132">SUM(E506,G506,I506,K506,M506,O506)</f>
        <v>13022.37</v>
      </c>
    </row>
    <row r="507" spans="2:29" x14ac:dyDescent="0.25">
      <c r="B507" s="29" t="s">
        <v>220</v>
      </c>
      <c r="C507" s="29"/>
      <c r="D507" s="88"/>
      <c r="E507" s="88">
        <f>'Payroll '!Q73</f>
        <v>461.8</v>
      </c>
      <c r="F507" s="88"/>
      <c r="G507" s="88">
        <v>21286.49</v>
      </c>
      <c r="H507" s="88"/>
      <c r="I507" s="88">
        <v>21229.9</v>
      </c>
      <c r="J507" s="88"/>
      <c r="K507" s="88">
        <v>20447.23</v>
      </c>
      <c r="L507" s="88"/>
      <c r="M507" s="88">
        <v>22611.51</v>
      </c>
      <c r="N507" s="88"/>
      <c r="O507" s="88">
        <v>21355.99</v>
      </c>
      <c r="P507" s="88"/>
      <c r="Q507" s="88">
        <v>20972.16</v>
      </c>
      <c r="R507" s="88"/>
      <c r="S507" s="88">
        <v>21946.26</v>
      </c>
      <c r="T507" s="88"/>
      <c r="U507" s="88">
        <v>22369.02</v>
      </c>
      <c r="V507" s="88"/>
      <c r="W507" s="88">
        <v>21747.91</v>
      </c>
      <c r="X507" s="88"/>
      <c r="Y507" s="88">
        <f>'Payroll '!Q73</f>
        <v>461.8</v>
      </c>
      <c r="Z507" s="88"/>
      <c r="AA507" s="88">
        <f t="shared" si="129"/>
        <v>461.8</v>
      </c>
      <c r="AB507" s="89"/>
      <c r="AC507" s="89">
        <f t="shared" si="132"/>
        <v>107392.92</v>
      </c>
    </row>
    <row r="508" spans="2:29" x14ac:dyDescent="0.25">
      <c r="B508" s="29"/>
      <c r="C508" s="29"/>
      <c r="D508" s="88"/>
      <c r="E508" s="88"/>
      <c r="F508" s="88"/>
      <c r="G508" s="88"/>
      <c r="H508" s="88"/>
      <c r="I508" s="88"/>
      <c r="J508" s="88"/>
      <c r="K508" s="88"/>
      <c r="L508" s="88"/>
      <c r="M508" s="88"/>
      <c r="N508" s="88"/>
      <c r="O508" s="88"/>
      <c r="P508" s="88"/>
      <c r="Q508" s="88"/>
      <c r="R508" s="88"/>
      <c r="S508" s="88"/>
      <c r="T508" s="88"/>
      <c r="U508" s="88"/>
      <c r="V508" s="88"/>
      <c r="W508" s="88"/>
      <c r="X508" s="88"/>
      <c r="Y508" s="88"/>
      <c r="Z508" s="88"/>
      <c r="AA508" s="88"/>
      <c r="AB508" s="89"/>
      <c r="AC508" s="89">
        <f t="shared" si="132"/>
        <v>0</v>
      </c>
    </row>
    <row r="509" spans="2:29" x14ac:dyDescent="0.25">
      <c r="B509" s="29"/>
      <c r="C509" s="29"/>
      <c r="D509" s="92">
        <f>SUM(D500:D508)</f>
        <v>520</v>
      </c>
      <c r="E509" s="92">
        <f>SUM(E502:E508)</f>
        <v>3187.09</v>
      </c>
      <c r="F509" s="92">
        <f>SUM(F500:F508)</f>
        <v>25559.93</v>
      </c>
      <c r="G509" s="92">
        <f>SUM(G500:G508)</f>
        <v>25559.93</v>
      </c>
      <c r="H509" s="92">
        <f>SUM(H500:H501)</f>
        <v>25499.83</v>
      </c>
      <c r="I509" s="92">
        <f>SUM(I502:I507)</f>
        <v>25499.83</v>
      </c>
      <c r="J509" s="92">
        <f t="shared" ref="J509:AC509" si="133">SUM(J500:J508)</f>
        <v>26489.83</v>
      </c>
      <c r="K509" s="92">
        <f t="shared" si="133"/>
        <v>26489.829999999998</v>
      </c>
      <c r="L509" s="92">
        <f t="shared" si="133"/>
        <v>26839.83</v>
      </c>
      <c r="M509" s="92">
        <f t="shared" si="133"/>
        <v>26839.829999999998</v>
      </c>
      <c r="N509" s="92">
        <v>26339.83</v>
      </c>
      <c r="O509" s="92">
        <f t="shared" si="133"/>
        <v>26339.83</v>
      </c>
      <c r="P509" s="92">
        <f t="shared" si="133"/>
        <v>26519.83</v>
      </c>
      <c r="Q509" s="92">
        <f t="shared" si="133"/>
        <v>26519.83</v>
      </c>
      <c r="R509" s="92">
        <f t="shared" si="133"/>
        <v>25311</v>
      </c>
      <c r="S509" s="92">
        <f t="shared" si="133"/>
        <v>26869.829999999998</v>
      </c>
      <c r="T509" s="92">
        <f t="shared" si="133"/>
        <v>27288.83</v>
      </c>
      <c r="U509" s="92">
        <f t="shared" si="133"/>
        <v>26328.83</v>
      </c>
      <c r="V509" s="92">
        <f t="shared" si="133"/>
        <v>27659.83</v>
      </c>
      <c r="W509" s="92">
        <f t="shared" si="133"/>
        <v>26699.83</v>
      </c>
      <c r="X509" s="92">
        <f t="shared" si="133"/>
        <v>520</v>
      </c>
      <c r="Y509" s="92">
        <f t="shared" si="133"/>
        <v>2743.81</v>
      </c>
      <c r="Z509" s="92">
        <f t="shared" si="133"/>
        <v>520</v>
      </c>
      <c r="AA509" s="92">
        <f t="shared" si="133"/>
        <v>2743.81</v>
      </c>
      <c r="AB509" s="92">
        <f t="shared" si="133"/>
        <v>131249.25</v>
      </c>
      <c r="AC509" s="92">
        <f t="shared" si="133"/>
        <v>133916.34</v>
      </c>
    </row>
    <row r="510" spans="2:29" x14ac:dyDescent="0.25">
      <c r="D510" s="93"/>
      <c r="F510" s="93">
        <f>F509-G509</f>
        <v>0</v>
      </c>
      <c r="H510" s="93">
        <f>H509-I509</f>
        <v>0</v>
      </c>
      <c r="J510" s="93">
        <f>J509-K509</f>
        <v>0</v>
      </c>
      <c r="L510" s="93">
        <f>L509-M509</f>
        <v>0</v>
      </c>
      <c r="N510" s="93"/>
      <c r="P510" s="93">
        <f>P509-Q509</f>
        <v>0</v>
      </c>
    </row>
    <row r="511" spans="2:29" x14ac:dyDescent="0.25">
      <c r="AB511" s="93">
        <f>AB509-AC509</f>
        <v>-2667.0899999999965</v>
      </c>
    </row>
  </sheetData>
  <mergeCells count="32">
    <mergeCell ref="R498:S498"/>
    <mergeCell ref="T498:U498"/>
    <mergeCell ref="V498:W498"/>
    <mergeCell ref="X498:Y498"/>
    <mergeCell ref="L498:M498"/>
    <mergeCell ref="O323:AB323"/>
    <mergeCell ref="B375:I375"/>
    <mergeCell ref="O375:AB375"/>
    <mergeCell ref="B427:I427"/>
    <mergeCell ref="O427:AB427"/>
    <mergeCell ref="Z498:AA498"/>
    <mergeCell ref="AB498:AC498"/>
    <mergeCell ref="N498:O498"/>
    <mergeCell ref="P498:Q498"/>
    <mergeCell ref="B166:I166"/>
    <mergeCell ref="O166:AB166"/>
    <mergeCell ref="B219:I219"/>
    <mergeCell ref="O219:AB219"/>
    <mergeCell ref="B270:I270"/>
    <mergeCell ref="O270:AB270"/>
    <mergeCell ref="F497:K497"/>
    <mergeCell ref="D498:E498"/>
    <mergeCell ref="F498:G498"/>
    <mergeCell ref="H498:I498"/>
    <mergeCell ref="J498:K498"/>
    <mergeCell ref="B323:I323"/>
    <mergeCell ref="B4:I4"/>
    <mergeCell ref="O4:AB4"/>
    <mergeCell ref="B58:M58"/>
    <mergeCell ref="N58:O58"/>
    <mergeCell ref="B112:I112"/>
    <mergeCell ref="O112:AB112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  <pageSetup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"/>
  <sheetViews>
    <sheetView topLeftCell="B1" workbookViewId="0"/>
  </sheetViews>
  <sheetFormatPr defaultRowHeight="12.75" x14ac:dyDescent="0.2"/>
  <sheetData/>
  <pageMargins left="0.7" right="0.7" top="0.75" bottom="0.75" header="0.3" footer="0.3"/>
  <pageSetup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79"/>
  <sheetViews>
    <sheetView topLeftCell="A59" workbookViewId="0">
      <selection activeCell="C60" sqref="C60"/>
    </sheetView>
  </sheetViews>
  <sheetFormatPr defaultRowHeight="15.75" x14ac:dyDescent="0.25"/>
  <cols>
    <col min="1" max="1" width="6" style="10" customWidth="1"/>
    <col min="2" max="2" width="32.85546875" style="10" customWidth="1"/>
    <col min="3" max="3" width="12.7109375" style="10" bestFit="1" customWidth="1"/>
    <col min="4" max="16384" width="9.140625" style="10"/>
  </cols>
  <sheetData>
    <row r="1" spans="1:4" x14ac:dyDescent="0.25">
      <c r="B1" s="215" t="s">
        <v>110</v>
      </c>
      <c r="C1" s="215"/>
      <c r="D1" s="215"/>
    </row>
    <row r="2" spans="1:4" x14ac:dyDescent="0.25">
      <c r="B2" s="10" t="s">
        <v>283</v>
      </c>
    </row>
    <row r="3" spans="1:4" x14ac:dyDescent="0.25">
      <c r="A3" s="140"/>
      <c r="B3" s="140" t="s">
        <v>285</v>
      </c>
      <c r="C3" s="140"/>
    </row>
    <row r="4" spans="1:4" x14ac:dyDescent="0.25">
      <c r="A4" s="140"/>
      <c r="B4" s="140"/>
      <c r="C4" s="140"/>
    </row>
    <row r="5" spans="1:4" x14ac:dyDescent="0.25">
      <c r="A5" s="108" t="s">
        <v>84</v>
      </c>
      <c r="B5" s="108" t="s">
        <v>85</v>
      </c>
      <c r="C5" s="108" t="s">
        <v>86</v>
      </c>
    </row>
    <row r="6" spans="1:4" x14ac:dyDescent="0.25">
      <c r="A6" s="25" t="s">
        <v>20</v>
      </c>
      <c r="B6" s="141" t="s">
        <v>64</v>
      </c>
      <c r="C6" s="142">
        <v>1825</v>
      </c>
    </row>
    <row r="7" spans="1:4" x14ac:dyDescent="0.25">
      <c r="A7" s="25" t="s">
        <v>21</v>
      </c>
      <c r="B7" s="143" t="s">
        <v>65</v>
      </c>
      <c r="C7" s="144">
        <v>1500</v>
      </c>
    </row>
    <row r="8" spans="1:4" x14ac:dyDescent="0.25">
      <c r="A8" s="25" t="s">
        <v>22</v>
      </c>
      <c r="B8" s="145" t="s">
        <v>170</v>
      </c>
      <c r="C8" s="142">
        <v>1166</v>
      </c>
    </row>
    <row r="9" spans="1:4" x14ac:dyDescent="0.25">
      <c r="A9" s="25" t="s">
        <v>23</v>
      </c>
      <c r="B9" s="146" t="s">
        <v>66</v>
      </c>
      <c r="C9" s="144">
        <v>935</v>
      </c>
    </row>
    <row r="10" spans="1:4" x14ac:dyDescent="0.25">
      <c r="A10" s="25" t="s">
        <v>24</v>
      </c>
      <c r="B10" s="147" t="s">
        <v>291</v>
      </c>
      <c r="C10" s="142">
        <v>716.1</v>
      </c>
    </row>
    <row r="11" spans="1:4" x14ac:dyDescent="0.25">
      <c r="A11" s="25" t="s">
        <v>25</v>
      </c>
      <c r="B11" s="148" t="s">
        <v>68</v>
      </c>
      <c r="C11" s="144">
        <v>400</v>
      </c>
    </row>
    <row r="12" spans="1:4" x14ac:dyDescent="0.25">
      <c r="A12" s="25" t="s">
        <v>26</v>
      </c>
      <c r="B12" s="148" t="s">
        <v>69</v>
      </c>
      <c r="C12" s="142">
        <v>400</v>
      </c>
    </row>
    <row r="13" spans="1:4" x14ac:dyDescent="0.25">
      <c r="A13" s="25" t="s">
        <v>27</v>
      </c>
      <c r="B13" s="148" t="s">
        <v>121</v>
      </c>
      <c r="C13" s="142">
        <v>1000</v>
      </c>
    </row>
    <row r="14" spans="1:4" x14ac:dyDescent="0.25">
      <c r="A14" s="25" t="s">
        <v>28</v>
      </c>
      <c r="B14" s="148" t="s">
        <v>238</v>
      </c>
      <c r="C14" s="144">
        <v>400</v>
      </c>
    </row>
    <row r="15" spans="1:4" x14ac:dyDescent="0.25">
      <c r="A15" s="25" t="s">
        <v>29</v>
      </c>
      <c r="B15" s="148" t="s">
        <v>115</v>
      </c>
      <c r="C15" s="142">
        <v>385</v>
      </c>
    </row>
    <row r="16" spans="1:4" x14ac:dyDescent="0.25">
      <c r="A16" s="25" t="s">
        <v>30</v>
      </c>
      <c r="B16" s="148" t="s">
        <v>70</v>
      </c>
      <c r="C16" s="144">
        <v>550</v>
      </c>
    </row>
    <row r="17" spans="1:3" x14ac:dyDescent="0.25">
      <c r="A17" s="25" t="s">
        <v>31</v>
      </c>
      <c r="B17" s="147" t="s">
        <v>135</v>
      </c>
      <c r="C17" s="142">
        <v>440</v>
      </c>
    </row>
    <row r="18" spans="1:3" x14ac:dyDescent="0.25">
      <c r="A18" s="25" t="s">
        <v>32</v>
      </c>
      <c r="B18" s="147" t="s">
        <v>71</v>
      </c>
      <c r="C18" s="144">
        <v>440</v>
      </c>
    </row>
    <row r="19" spans="1:3" x14ac:dyDescent="0.25">
      <c r="A19" s="25" t="s">
        <v>33</v>
      </c>
      <c r="B19" s="147" t="s">
        <v>73</v>
      </c>
      <c r="C19" s="144">
        <v>550</v>
      </c>
    </row>
    <row r="20" spans="1:3" x14ac:dyDescent="0.25">
      <c r="A20" s="25" t="s">
        <v>34</v>
      </c>
      <c r="B20" s="147" t="s">
        <v>74</v>
      </c>
      <c r="C20" s="142">
        <v>715</v>
      </c>
    </row>
    <row r="21" spans="1:3" x14ac:dyDescent="0.25">
      <c r="A21" s="25" t="s">
        <v>35</v>
      </c>
      <c r="B21" s="147" t="s">
        <v>75</v>
      </c>
      <c r="C21" s="142">
        <v>400</v>
      </c>
    </row>
    <row r="22" spans="1:3" x14ac:dyDescent="0.25">
      <c r="A22" s="25" t="s">
        <v>36</v>
      </c>
      <c r="B22" s="149" t="s">
        <v>77</v>
      </c>
      <c r="C22" s="142">
        <v>550</v>
      </c>
    </row>
    <row r="23" spans="1:3" x14ac:dyDescent="0.25">
      <c r="A23" s="25" t="s">
        <v>37</v>
      </c>
      <c r="B23" s="20" t="s">
        <v>293</v>
      </c>
      <c r="C23" s="21">
        <v>700</v>
      </c>
    </row>
    <row r="24" spans="1:3" x14ac:dyDescent="0.25">
      <c r="A24" s="25" t="s">
        <v>38</v>
      </c>
      <c r="B24" s="149" t="s">
        <v>78</v>
      </c>
      <c r="C24" s="142">
        <v>330</v>
      </c>
    </row>
    <row r="25" spans="1:3" x14ac:dyDescent="0.25">
      <c r="A25" s="25" t="s">
        <v>39</v>
      </c>
      <c r="B25" s="149" t="s">
        <v>148</v>
      </c>
      <c r="C25" s="144">
        <v>520</v>
      </c>
    </row>
    <row r="26" spans="1:3" x14ac:dyDescent="0.25">
      <c r="A26" s="25" t="s">
        <v>40</v>
      </c>
      <c r="B26" s="149" t="s">
        <v>79</v>
      </c>
      <c r="C26" s="142">
        <v>440</v>
      </c>
    </row>
    <row r="27" spans="1:3" x14ac:dyDescent="0.25">
      <c r="A27" s="25" t="s">
        <v>41</v>
      </c>
      <c r="B27" s="149" t="s">
        <v>80</v>
      </c>
      <c r="C27" s="144">
        <v>550</v>
      </c>
    </row>
    <row r="28" spans="1:3" x14ac:dyDescent="0.25">
      <c r="A28" s="25" t="s">
        <v>42</v>
      </c>
      <c r="B28" s="149" t="s">
        <v>118</v>
      </c>
      <c r="C28" s="144">
        <v>935</v>
      </c>
    </row>
    <row r="29" spans="1:3" x14ac:dyDescent="0.25">
      <c r="A29" s="25" t="s">
        <v>43</v>
      </c>
      <c r="B29" s="149" t="s">
        <v>125</v>
      </c>
      <c r="C29" s="142">
        <v>605</v>
      </c>
    </row>
    <row r="30" spans="1:3" x14ac:dyDescent="0.25">
      <c r="A30" s="25" t="s">
        <v>44</v>
      </c>
      <c r="B30" s="149" t="s">
        <v>81</v>
      </c>
      <c r="C30" s="144">
        <v>320</v>
      </c>
    </row>
    <row r="31" spans="1:3" x14ac:dyDescent="0.25">
      <c r="A31" s="25" t="s">
        <v>45</v>
      </c>
      <c r="B31" s="149" t="s">
        <v>82</v>
      </c>
      <c r="C31" s="142">
        <v>360</v>
      </c>
    </row>
    <row r="32" spans="1:3" x14ac:dyDescent="0.25">
      <c r="A32" s="25" t="s">
        <v>46</v>
      </c>
      <c r="B32" s="149" t="s">
        <v>83</v>
      </c>
      <c r="C32" s="150">
        <v>440</v>
      </c>
    </row>
    <row r="33" spans="1:3" x14ac:dyDescent="0.25">
      <c r="A33" s="25" t="s">
        <v>47</v>
      </c>
      <c r="B33" s="151" t="s">
        <v>95</v>
      </c>
      <c r="C33" s="152">
        <v>320</v>
      </c>
    </row>
    <row r="34" spans="1:3" x14ac:dyDescent="0.25">
      <c r="A34" s="25" t="s">
        <v>48</v>
      </c>
      <c r="B34" s="151" t="s">
        <v>134</v>
      </c>
      <c r="C34" s="152">
        <v>320</v>
      </c>
    </row>
    <row r="35" spans="1:3" x14ac:dyDescent="0.25">
      <c r="A35" s="25" t="s">
        <v>49</v>
      </c>
      <c r="B35" s="151" t="s">
        <v>96</v>
      </c>
      <c r="C35" s="152">
        <v>770</v>
      </c>
    </row>
    <row r="36" spans="1:3" x14ac:dyDescent="0.25">
      <c r="A36" s="25" t="s">
        <v>50</v>
      </c>
      <c r="B36" s="151" t="s">
        <v>97</v>
      </c>
      <c r="C36" s="152">
        <v>440</v>
      </c>
    </row>
    <row r="37" spans="1:3" x14ac:dyDescent="0.25">
      <c r="A37" s="25" t="s">
        <v>51</v>
      </c>
      <c r="B37" s="151" t="s">
        <v>126</v>
      </c>
      <c r="C37" s="152">
        <v>400</v>
      </c>
    </row>
    <row r="38" spans="1:3" x14ac:dyDescent="0.25">
      <c r="A38" s="25" t="s">
        <v>52</v>
      </c>
      <c r="B38" s="151" t="s">
        <v>226</v>
      </c>
      <c r="C38" s="152">
        <v>385</v>
      </c>
    </row>
    <row r="39" spans="1:3" x14ac:dyDescent="0.25">
      <c r="A39" s="25" t="s">
        <v>123</v>
      </c>
      <c r="B39" s="107" t="s">
        <v>147</v>
      </c>
      <c r="C39" s="152">
        <v>660</v>
      </c>
    </row>
    <row r="40" spans="1:3" x14ac:dyDescent="0.25">
      <c r="A40" s="25" t="s">
        <v>53</v>
      </c>
      <c r="B40" s="153" t="s">
        <v>225</v>
      </c>
      <c r="C40" s="112">
        <v>1000</v>
      </c>
    </row>
    <row r="41" spans="1:3" x14ac:dyDescent="0.25">
      <c r="A41" s="25" t="s">
        <v>54</v>
      </c>
      <c r="B41" s="20" t="s">
        <v>244</v>
      </c>
      <c r="C41" s="152">
        <v>370</v>
      </c>
    </row>
    <row r="42" spans="1:3" x14ac:dyDescent="0.25">
      <c r="A42" s="25" t="s">
        <v>55</v>
      </c>
      <c r="B42" s="20" t="s">
        <v>295</v>
      </c>
      <c r="C42" s="152">
        <v>500</v>
      </c>
    </row>
    <row r="43" spans="1:3" x14ac:dyDescent="0.25">
      <c r="A43" s="25" t="s">
        <v>56</v>
      </c>
      <c r="B43" s="154" t="s">
        <v>129</v>
      </c>
      <c r="C43" s="112">
        <v>400</v>
      </c>
    </row>
    <row r="44" spans="1:3" x14ac:dyDescent="0.25">
      <c r="A44" s="25" t="s">
        <v>57</v>
      </c>
      <c r="B44" s="154" t="s">
        <v>150</v>
      </c>
      <c r="C44" s="112">
        <v>440</v>
      </c>
    </row>
    <row r="45" spans="1:3" x14ac:dyDescent="0.25">
      <c r="A45" s="25" t="s">
        <v>58</v>
      </c>
      <c r="B45" s="154" t="s">
        <v>227</v>
      </c>
      <c r="C45" s="152">
        <v>275</v>
      </c>
    </row>
    <row r="46" spans="1:3" x14ac:dyDescent="0.25">
      <c r="A46" s="25" t="s">
        <v>59</v>
      </c>
      <c r="B46" s="154" t="s">
        <v>288</v>
      </c>
      <c r="C46" s="152">
        <v>275</v>
      </c>
    </row>
    <row r="47" spans="1:3" x14ac:dyDescent="0.25">
      <c r="A47" s="25" t="s">
        <v>60</v>
      </c>
      <c r="B47" s="154" t="s">
        <v>228</v>
      </c>
      <c r="C47" s="152">
        <v>770</v>
      </c>
    </row>
    <row r="48" spans="1:3" x14ac:dyDescent="0.25">
      <c r="A48" s="25" t="s">
        <v>61</v>
      </c>
      <c r="B48" s="154" t="s">
        <v>231</v>
      </c>
      <c r="C48" s="21">
        <v>275</v>
      </c>
    </row>
    <row r="49" spans="1:3" x14ac:dyDescent="0.25">
      <c r="A49" s="25" t="s">
        <v>62</v>
      </c>
      <c r="B49" s="154" t="s">
        <v>230</v>
      </c>
      <c r="C49" s="21">
        <v>275</v>
      </c>
    </row>
    <row r="50" spans="1:3" x14ac:dyDescent="0.25">
      <c r="A50" s="25" t="s">
        <v>63</v>
      </c>
      <c r="B50" s="154" t="s">
        <v>239</v>
      </c>
      <c r="C50" s="152">
        <v>520</v>
      </c>
    </row>
    <row r="51" spans="1:3" x14ac:dyDescent="0.25">
      <c r="A51" s="25" t="s">
        <v>112</v>
      </c>
      <c r="B51" s="154" t="s">
        <v>299</v>
      </c>
      <c r="C51" s="152">
        <v>520</v>
      </c>
    </row>
    <row r="52" spans="1:3" x14ac:dyDescent="0.25">
      <c r="A52" s="155" t="s">
        <v>113</v>
      </c>
      <c r="B52" s="154" t="s">
        <v>240</v>
      </c>
      <c r="C52" s="152">
        <v>520</v>
      </c>
    </row>
    <row r="53" spans="1:3" x14ac:dyDescent="0.25">
      <c r="A53" s="155" t="s">
        <v>130</v>
      </c>
      <c r="B53" s="154" t="s">
        <v>241</v>
      </c>
      <c r="C53" s="21">
        <v>350</v>
      </c>
    </row>
    <row r="54" spans="1:3" x14ac:dyDescent="0.25">
      <c r="A54" s="155" t="s">
        <v>131</v>
      </c>
      <c r="B54" s="20" t="s">
        <v>242</v>
      </c>
      <c r="C54" s="21">
        <v>320</v>
      </c>
    </row>
    <row r="55" spans="1:3" x14ac:dyDescent="0.25">
      <c r="A55" s="155" t="s">
        <v>149</v>
      </c>
      <c r="B55" s="20" t="s">
        <v>243</v>
      </c>
      <c r="C55" s="21">
        <v>370</v>
      </c>
    </row>
    <row r="56" spans="1:3" x14ac:dyDescent="0.25">
      <c r="A56" s="155" t="s">
        <v>222</v>
      </c>
      <c r="B56" s="20" t="s">
        <v>245</v>
      </c>
      <c r="C56" s="21">
        <v>201</v>
      </c>
    </row>
    <row r="57" spans="1:3" x14ac:dyDescent="0.25">
      <c r="A57" s="155" t="s">
        <v>224</v>
      </c>
      <c r="B57" s="20" t="s">
        <v>265</v>
      </c>
      <c r="C57" s="21">
        <v>250</v>
      </c>
    </row>
    <row r="58" spans="1:3" x14ac:dyDescent="0.25">
      <c r="A58" s="155" t="s">
        <v>246</v>
      </c>
      <c r="B58" s="20" t="s">
        <v>280</v>
      </c>
      <c r="C58" s="21">
        <v>250</v>
      </c>
    </row>
    <row r="59" spans="1:3" x14ac:dyDescent="0.25">
      <c r="A59" s="155" t="s">
        <v>269</v>
      </c>
      <c r="B59" s="20" t="s">
        <v>266</v>
      </c>
      <c r="C59" s="21">
        <v>250</v>
      </c>
    </row>
    <row r="60" spans="1:3" x14ac:dyDescent="0.25">
      <c r="A60" s="155" t="s">
        <v>270</v>
      </c>
      <c r="B60" s="20" t="s">
        <v>279</v>
      </c>
      <c r="C60" s="21">
        <v>250</v>
      </c>
    </row>
    <row r="61" spans="1:3" x14ac:dyDescent="0.25">
      <c r="A61" s="155" t="s">
        <v>271</v>
      </c>
      <c r="B61" s="20" t="s">
        <v>267</v>
      </c>
      <c r="C61" s="21">
        <v>750</v>
      </c>
    </row>
    <row r="62" spans="1:3" x14ac:dyDescent="0.25">
      <c r="A62" s="155" t="s">
        <v>272</v>
      </c>
      <c r="B62" s="20" t="s">
        <v>268</v>
      </c>
      <c r="C62" s="21">
        <v>250</v>
      </c>
    </row>
    <row r="63" spans="1:3" x14ac:dyDescent="0.25">
      <c r="A63" s="155" t="s">
        <v>273</v>
      </c>
      <c r="B63" s="20" t="s">
        <v>276</v>
      </c>
      <c r="C63" s="21">
        <v>750</v>
      </c>
    </row>
    <row r="64" spans="1:3" x14ac:dyDescent="0.25">
      <c r="A64" s="155" t="s">
        <v>274</v>
      </c>
      <c r="B64" s="20" t="s">
        <v>292</v>
      </c>
      <c r="C64" s="21">
        <v>1030</v>
      </c>
    </row>
    <row r="65" spans="1:3" ht="20.25" x14ac:dyDescent="0.55000000000000004">
      <c r="A65" s="155" t="s">
        <v>275</v>
      </c>
      <c r="B65" s="20" t="s">
        <v>300</v>
      </c>
      <c r="C65" s="94">
        <v>770</v>
      </c>
    </row>
    <row r="66" spans="1:3" ht="18" x14ac:dyDescent="0.4">
      <c r="A66" s="155"/>
      <c r="B66" s="20" t="s">
        <v>17</v>
      </c>
      <c r="C66" s="27">
        <f>SUM(C6:C65)</f>
        <v>32798.1</v>
      </c>
    </row>
    <row r="68" spans="1:3" ht="18" x14ac:dyDescent="0.4">
      <c r="C68" s="27"/>
    </row>
    <row r="69" spans="1:3" ht="18" x14ac:dyDescent="0.4">
      <c r="C69" s="27"/>
    </row>
    <row r="70" spans="1:3" ht="18" x14ac:dyDescent="0.4">
      <c r="C70" s="27"/>
    </row>
    <row r="71" spans="1:3" ht="18" x14ac:dyDescent="0.4">
      <c r="C71" s="27"/>
    </row>
    <row r="72" spans="1:3" ht="18" x14ac:dyDescent="0.4">
      <c r="C72" s="27"/>
    </row>
    <row r="73" spans="1:3" ht="18" x14ac:dyDescent="0.4">
      <c r="C73" s="27"/>
    </row>
    <row r="74" spans="1:3" ht="18" x14ac:dyDescent="0.4">
      <c r="C74" s="27"/>
    </row>
    <row r="75" spans="1:3" ht="18" x14ac:dyDescent="0.4">
      <c r="C75" s="27"/>
    </row>
    <row r="76" spans="1:3" ht="18" x14ac:dyDescent="0.4">
      <c r="C76" s="27"/>
    </row>
    <row r="77" spans="1:3" ht="18" x14ac:dyDescent="0.4">
      <c r="C77" s="27"/>
    </row>
    <row r="78" spans="1:3" x14ac:dyDescent="0.25">
      <c r="C78" s="9"/>
    </row>
    <row r="79" spans="1:3" x14ac:dyDescent="0.25">
      <c r="C79" s="9"/>
    </row>
  </sheetData>
  <mergeCells count="1">
    <mergeCell ref="B1:D1"/>
  </mergeCells>
  <pageMargins left="0.7" right="0.7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  <pageSetup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AF671"/>
  <sheetViews>
    <sheetView topLeftCell="A17" zoomScale="71" zoomScaleNormal="71" workbookViewId="0">
      <pane ySplit="5" topLeftCell="A70" activePane="bottomLeft" state="frozen"/>
      <selection activeCell="B17" sqref="B17"/>
      <selection pane="bottomLeft" activeCell="Q91" sqref="Q91"/>
    </sheetView>
  </sheetViews>
  <sheetFormatPr defaultRowHeight="15.75" x14ac:dyDescent="0.25"/>
  <cols>
    <col min="1" max="1" width="6.5703125" style="20" customWidth="1"/>
    <col min="2" max="2" width="44.5703125" style="20" customWidth="1"/>
    <col min="3" max="3" width="3.85546875" style="20" hidden="1" customWidth="1"/>
    <col min="4" max="4" width="17.5703125" style="21" customWidth="1"/>
    <col min="5" max="5" width="10.140625" style="20" hidden="1" customWidth="1"/>
    <col min="6" max="6" width="10.42578125" style="20" hidden="1" customWidth="1"/>
    <col min="7" max="7" width="10.28515625" style="20" hidden="1" customWidth="1"/>
    <col min="8" max="8" width="17.28515625" style="21" customWidth="1"/>
    <col min="9" max="9" width="15.42578125" style="20" bestFit="1" customWidth="1"/>
    <col min="10" max="10" width="18" style="21" customWidth="1"/>
    <col min="11" max="11" width="17.5703125" style="21" customWidth="1"/>
    <col min="12" max="12" width="15.5703125" style="20" customWidth="1"/>
    <col min="13" max="13" width="13.42578125" style="21" customWidth="1"/>
    <col min="14" max="14" width="12.85546875" style="21" customWidth="1"/>
    <col min="15" max="15" width="9.7109375" style="21" customWidth="1"/>
    <col min="16" max="16" width="17.7109375" style="20" bestFit="1" customWidth="1"/>
    <col min="17" max="17" width="17.7109375" style="21" customWidth="1"/>
    <col min="18" max="18" width="16.85546875" style="21" customWidth="1"/>
    <col min="19" max="19" width="11.85546875" style="20" bestFit="1" customWidth="1"/>
    <col min="20" max="20" width="19.5703125" style="20" customWidth="1"/>
    <col min="21" max="21" width="11.7109375" style="20" customWidth="1"/>
    <col min="22" max="22" width="10.28515625" style="20" bestFit="1" customWidth="1"/>
    <col min="23" max="23" width="9.140625" style="20" customWidth="1"/>
    <col min="24" max="16384" width="9.140625" style="20"/>
  </cols>
  <sheetData>
    <row r="2" spans="4:16" ht="16.5" thickBot="1" x14ac:dyDescent="0.3"/>
    <row r="3" spans="4:16" x14ac:dyDescent="0.25">
      <c r="D3" s="11" t="s">
        <v>0</v>
      </c>
      <c r="E3" s="12"/>
      <c r="F3" s="12"/>
      <c r="G3" s="12"/>
      <c r="H3" s="13"/>
    </row>
    <row r="4" spans="4:16" x14ac:dyDescent="0.25">
      <c r="D4" s="14"/>
      <c r="E4" s="15"/>
      <c r="F4" s="15"/>
      <c r="G4" s="15"/>
      <c r="H4" s="16"/>
    </row>
    <row r="5" spans="4:16" x14ac:dyDescent="0.25">
      <c r="D5" s="14"/>
      <c r="E5" s="15"/>
      <c r="F5" s="15"/>
      <c r="G5" s="15"/>
      <c r="H5" s="16"/>
    </row>
    <row r="6" spans="4:16" x14ac:dyDescent="0.25">
      <c r="D6" s="17" t="s">
        <v>1</v>
      </c>
      <c r="E6" s="15" t="s">
        <v>2</v>
      </c>
      <c r="F6" s="18" t="s">
        <v>3</v>
      </c>
      <c r="G6" s="18" t="s">
        <v>4</v>
      </c>
      <c r="H6" s="19" t="s">
        <v>5</v>
      </c>
    </row>
    <row r="7" spans="4:16" x14ac:dyDescent="0.25">
      <c r="D7" s="14"/>
      <c r="E7" s="15"/>
      <c r="F7" s="15"/>
      <c r="G7" s="15"/>
      <c r="H7" s="16"/>
    </row>
    <row r="8" spans="4:16" x14ac:dyDescent="0.25">
      <c r="D8" s="14"/>
      <c r="E8" s="15"/>
      <c r="F8" s="15"/>
      <c r="G8" s="15"/>
      <c r="H8" s="16"/>
    </row>
    <row r="9" spans="4:16" x14ac:dyDescent="0.25">
      <c r="D9" s="14">
        <v>288</v>
      </c>
      <c r="E9" s="99" t="s">
        <v>6</v>
      </c>
      <c r="F9" s="100">
        <f t="shared" ref="F9:F14" si="0">+D9*E9</f>
        <v>0</v>
      </c>
      <c r="G9" s="101">
        <f>D9</f>
        <v>288</v>
      </c>
      <c r="H9" s="102">
        <f>+F9</f>
        <v>0</v>
      </c>
    </row>
    <row r="10" spans="4:16" x14ac:dyDescent="0.25">
      <c r="D10" s="14">
        <v>100</v>
      </c>
      <c r="E10" s="103">
        <v>0.05</v>
      </c>
      <c r="F10" s="100">
        <f t="shared" si="0"/>
        <v>5</v>
      </c>
      <c r="G10" s="104">
        <f>+G9+D10</f>
        <v>388</v>
      </c>
      <c r="H10" s="16">
        <f>+H9+F10</f>
        <v>5</v>
      </c>
    </row>
    <row r="11" spans="4:16" x14ac:dyDescent="0.25">
      <c r="D11" s="14">
        <v>140</v>
      </c>
      <c r="E11" s="99" t="s">
        <v>7</v>
      </c>
      <c r="F11" s="100">
        <f t="shared" si="0"/>
        <v>14</v>
      </c>
      <c r="G11" s="104">
        <f>+G10+D11</f>
        <v>528</v>
      </c>
      <c r="H11" s="16">
        <f>+H10+F11</f>
        <v>19</v>
      </c>
    </row>
    <row r="12" spans="4:16" x14ac:dyDescent="0.25">
      <c r="D12" s="14">
        <v>3000</v>
      </c>
      <c r="E12" s="103">
        <v>0.17499999999999999</v>
      </c>
      <c r="F12" s="100">
        <f t="shared" si="0"/>
        <v>525</v>
      </c>
      <c r="G12" s="104">
        <f>+G11+D12</f>
        <v>3528</v>
      </c>
      <c r="H12" s="16">
        <f>+H11+F12</f>
        <v>544</v>
      </c>
    </row>
    <row r="13" spans="4:16" ht="16.5" thickBot="1" x14ac:dyDescent="0.3">
      <c r="D13" s="105">
        <v>16472</v>
      </c>
      <c r="E13" s="106">
        <v>0.25</v>
      </c>
      <c r="F13" s="100">
        <f t="shared" si="0"/>
        <v>4118</v>
      </c>
      <c r="G13" s="104">
        <f>+G12+D13</f>
        <v>20000</v>
      </c>
      <c r="H13" s="16">
        <f>+H12+F13</f>
        <v>4662</v>
      </c>
    </row>
    <row r="14" spans="4:16" ht="16.5" thickBot="1" x14ac:dyDescent="0.3">
      <c r="D14" s="21">
        <f>SUM(D9:D13)</f>
        <v>20000</v>
      </c>
      <c r="E14" s="106">
        <v>0.3</v>
      </c>
      <c r="F14" s="100">
        <f t="shared" si="0"/>
        <v>6000</v>
      </c>
      <c r="P14" s="24"/>
    </row>
    <row r="17" spans="1:26" ht="20.25" x14ac:dyDescent="0.3">
      <c r="A17" s="132"/>
      <c r="B17" s="132"/>
      <c r="C17" s="132"/>
      <c r="D17" s="219" t="s">
        <v>120</v>
      </c>
      <c r="E17" s="219"/>
      <c r="F17" s="219"/>
      <c r="G17" s="219"/>
      <c r="H17" s="219"/>
      <c r="I17" s="219"/>
      <c r="J17" s="219"/>
      <c r="K17" s="219"/>
      <c r="L17" s="219"/>
      <c r="M17" s="219"/>
      <c r="N17" s="166"/>
      <c r="O17" s="166"/>
      <c r="P17" s="132"/>
      <c r="Q17" s="166"/>
      <c r="R17" s="166"/>
      <c r="S17" s="132"/>
      <c r="T17" s="132"/>
    </row>
    <row r="18" spans="1:26" ht="20.25" x14ac:dyDescent="0.3">
      <c r="A18" s="132"/>
      <c r="B18" s="132" t="s">
        <v>285</v>
      </c>
      <c r="C18" s="132"/>
      <c r="D18" s="166"/>
      <c r="E18" s="132"/>
      <c r="F18" s="132"/>
      <c r="G18" s="132"/>
      <c r="H18" s="220" t="s">
        <v>286</v>
      </c>
      <c r="I18" s="220"/>
      <c r="J18" s="220"/>
      <c r="K18" s="220"/>
      <c r="L18" s="220"/>
      <c r="M18" s="220"/>
      <c r="N18" s="220"/>
      <c r="O18" s="166"/>
      <c r="P18" s="132"/>
      <c r="Q18" s="166"/>
      <c r="R18" s="166"/>
      <c r="S18" s="132"/>
      <c r="T18" s="132"/>
    </row>
    <row r="19" spans="1:26" ht="6" customHeight="1" thickBot="1" x14ac:dyDescent="0.35">
      <c r="A19" s="132"/>
      <c r="B19" s="132"/>
      <c r="C19" s="132"/>
      <c r="D19" s="166"/>
      <c r="E19" s="132"/>
      <c r="F19" s="132"/>
      <c r="G19" s="132"/>
      <c r="H19" s="166"/>
      <c r="I19" s="132"/>
      <c r="J19" s="166"/>
      <c r="K19" s="166"/>
      <c r="L19" s="132"/>
      <c r="M19" s="166"/>
      <c r="N19" s="166"/>
      <c r="O19" s="166"/>
      <c r="P19" s="132"/>
      <c r="Q19" s="166"/>
      <c r="R19" s="166"/>
      <c r="S19" s="132"/>
      <c r="T19" s="132"/>
    </row>
    <row r="20" spans="1:26" ht="21" thickBot="1" x14ac:dyDescent="0.35">
      <c r="A20" s="200"/>
      <c r="B20" s="216"/>
      <c r="C20" s="217"/>
      <c r="D20" s="217"/>
      <c r="E20" s="217"/>
      <c r="F20" s="217"/>
      <c r="G20" s="217"/>
      <c r="H20" s="217"/>
      <c r="I20" s="217"/>
      <c r="J20" s="217"/>
      <c r="K20" s="218"/>
      <c r="L20" s="216" t="s">
        <v>8</v>
      </c>
      <c r="M20" s="217"/>
      <c r="N20" s="218"/>
      <c r="O20" s="201"/>
      <c r="P20" s="216"/>
      <c r="Q20" s="217"/>
      <c r="R20" s="218"/>
      <c r="S20" s="202"/>
      <c r="T20" s="200"/>
    </row>
    <row r="21" spans="1:26" ht="61.5" thickBot="1" x14ac:dyDescent="0.35">
      <c r="A21" s="200"/>
      <c r="B21" s="167" t="s">
        <v>9</v>
      </c>
      <c r="C21" s="167" t="s">
        <v>10</v>
      </c>
      <c r="D21" s="168" t="s">
        <v>11</v>
      </c>
      <c r="E21" s="169" t="s">
        <v>93</v>
      </c>
      <c r="F21" s="169" t="s">
        <v>88</v>
      </c>
      <c r="G21" s="169" t="s">
        <v>94</v>
      </c>
      <c r="H21" s="168" t="s">
        <v>12</v>
      </c>
      <c r="I21" s="170">
        <v>5.5E-2</v>
      </c>
      <c r="J21" s="168" t="s">
        <v>13</v>
      </c>
      <c r="K21" s="168" t="s">
        <v>14</v>
      </c>
      <c r="L21" s="169" t="s">
        <v>89</v>
      </c>
      <c r="M21" s="168" t="s">
        <v>90</v>
      </c>
      <c r="N21" s="168" t="s">
        <v>91</v>
      </c>
      <c r="O21" s="168" t="s">
        <v>88</v>
      </c>
      <c r="P21" s="169" t="s">
        <v>122</v>
      </c>
      <c r="Q21" s="168" t="s">
        <v>15</v>
      </c>
      <c r="R21" s="168" t="s">
        <v>16</v>
      </c>
      <c r="S21" s="171" t="s">
        <v>92</v>
      </c>
      <c r="T21" s="203" t="s">
        <v>235</v>
      </c>
      <c r="U21" s="22"/>
      <c r="V21" s="107"/>
    </row>
    <row r="22" spans="1:26" ht="21" x14ac:dyDescent="0.35">
      <c r="A22" s="200"/>
      <c r="B22" s="200"/>
      <c r="C22" s="200"/>
      <c r="D22" s="204" t="s">
        <v>301</v>
      </c>
      <c r="E22" s="205"/>
      <c r="F22" s="205"/>
      <c r="G22" s="205"/>
      <c r="H22" s="204" t="s">
        <v>281</v>
      </c>
      <c r="I22" s="206" t="s">
        <v>281</v>
      </c>
      <c r="J22" s="204" t="s">
        <v>281</v>
      </c>
      <c r="K22" s="204" t="s">
        <v>281</v>
      </c>
      <c r="L22" s="206" t="s">
        <v>281</v>
      </c>
      <c r="M22" s="204" t="s">
        <v>281</v>
      </c>
      <c r="N22" s="204" t="s">
        <v>281</v>
      </c>
      <c r="O22" s="204" t="s">
        <v>281</v>
      </c>
      <c r="P22" s="206" t="s">
        <v>281</v>
      </c>
      <c r="Q22" s="204" t="s">
        <v>281</v>
      </c>
      <c r="R22" s="204" t="s">
        <v>281</v>
      </c>
      <c r="S22" s="138"/>
      <c r="T22" s="200"/>
      <c r="U22" s="107"/>
      <c r="V22" s="107"/>
      <c r="W22" s="107"/>
    </row>
    <row r="23" spans="1:26" ht="20.25" x14ac:dyDescent="0.3">
      <c r="A23" s="184"/>
      <c r="B23" s="132" t="s">
        <v>277</v>
      </c>
      <c r="C23" s="132"/>
      <c r="D23" s="220" t="s">
        <v>247</v>
      </c>
      <c r="E23" s="220"/>
      <c r="F23" s="220"/>
      <c r="G23" s="220"/>
      <c r="H23" s="220"/>
      <c r="I23" s="220"/>
      <c r="J23" s="220"/>
      <c r="K23" s="220"/>
      <c r="L23" s="220"/>
      <c r="M23" s="166"/>
      <c r="N23" s="166"/>
      <c r="O23" s="166"/>
      <c r="P23" s="132"/>
      <c r="Q23" s="166"/>
      <c r="R23" s="166"/>
      <c r="S23" s="132"/>
      <c r="T23" s="132"/>
      <c r="U23" s="107"/>
      <c r="V23" s="23"/>
      <c r="W23" s="109"/>
      <c r="X23" s="109"/>
      <c r="Y23" s="24"/>
      <c r="Z23" s="24"/>
    </row>
    <row r="24" spans="1:26" ht="20.25" x14ac:dyDescent="0.3">
      <c r="A24" s="185" t="s">
        <v>20</v>
      </c>
      <c r="B24" s="173" t="str">
        <f>'Staff Details'!B6</f>
        <v>MICHAEL ASARE YEBOAH</v>
      </c>
      <c r="C24" s="207"/>
      <c r="D24" s="172">
        <v>1825</v>
      </c>
      <c r="E24" s="172"/>
      <c r="F24" s="172"/>
      <c r="G24" s="172"/>
      <c r="H24" s="172">
        <f>SUM(D24:G24)</f>
        <v>1825</v>
      </c>
      <c r="I24" s="172">
        <v>100.38</v>
      </c>
      <c r="J24" s="172">
        <f>H24-I24</f>
        <v>1724.62</v>
      </c>
      <c r="K24" s="172">
        <f>IF(J24&lt;=$G$9,$H$9,IF(AND(J24&gt;$G$9,J24&lt;=$G$10),(J24-$G$9)*$E$10,IF(AND(J24&gt;$G$10,J24&lt;=$G$11),$H$10+(J24-$G$10)*$E$11,IF(AND(J24&gt;$G$11,J24&lt;=$G$12),$H$11+(J24-$G$11)*$E$12,IF(J24&gt;$G$12,$H$12+(J24-$G$12)*$E$13,0)))))</f>
        <v>228.40849999999998</v>
      </c>
      <c r="L24" s="172">
        <v>20</v>
      </c>
      <c r="M24" s="172">
        <v>0</v>
      </c>
      <c r="N24" s="172">
        <v>0</v>
      </c>
      <c r="O24" s="172">
        <v>0</v>
      </c>
      <c r="P24" s="172">
        <f t="shared" ref="P24:P30" si="1">SUM(K24:N24)</f>
        <v>248.40849999999998</v>
      </c>
      <c r="Q24" s="166">
        <f>1724.62-248.41</f>
        <v>1476.2099999999998</v>
      </c>
      <c r="R24" s="172">
        <f>0.13*D24</f>
        <v>237.25</v>
      </c>
      <c r="S24" s="132"/>
      <c r="T24" s="132" t="s">
        <v>248</v>
      </c>
      <c r="U24" s="107"/>
      <c r="V24" s="107"/>
      <c r="W24" s="107"/>
      <c r="X24" s="107"/>
    </row>
    <row r="25" spans="1:26" ht="19.5" customHeight="1" x14ac:dyDescent="0.3">
      <c r="A25" s="185" t="s">
        <v>21</v>
      </c>
      <c r="B25" s="173" t="str">
        <f>'Staff Details'!B7</f>
        <v>KWAME ANIN FRIMPONG</v>
      </c>
      <c r="C25" s="208"/>
      <c r="D25" s="172">
        <f>'Staff Details'!C7</f>
        <v>1500</v>
      </c>
      <c r="E25" s="198"/>
      <c r="F25" s="198"/>
      <c r="G25" s="198"/>
      <c r="H25" s="172">
        <f>SUM(D25:G25)</f>
        <v>1500</v>
      </c>
      <c r="I25" s="172">
        <f>0.055*D25</f>
        <v>82.5</v>
      </c>
      <c r="J25" s="172">
        <f>H25-I25</f>
        <v>1417.5</v>
      </c>
      <c r="K25" s="172">
        <f>IF(J25&lt;=$G$9,$H$9,IF(AND(J25&gt;$G$9,J25&lt;=$G$10),(J25-$G$9)*$E$10,IF(AND(J25&gt;$G$10,J25&lt;=$G$11),$H$10+(J25-$G$10)*$E$11,IF(AND(J25&gt;$G$11,J25&lt;=$G$12),$H$11+(J25-$G$11)*$E$12,IF(J25&gt;$G$12,$H$12+(J25-$G$12)*$E$13,0)))))</f>
        <v>174.66249999999999</v>
      </c>
      <c r="L25" s="172">
        <v>20</v>
      </c>
      <c r="M25" s="174">
        <v>0</v>
      </c>
      <c r="N25" s="198">
        <v>0</v>
      </c>
      <c r="O25" s="198">
        <v>0</v>
      </c>
      <c r="P25" s="172">
        <f t="shared" si="1"/>
        <v>194.66249999999999</v>
      </c>
      <c r="Q25" s="172">
        <f>1417.5-194.66</f>
        <v>1222.8399999999999</v>
      </c>
      <c r="R25" s="172">
        <f>0.13*D25</f>
        <v>195</v>
      </c>
      <c r="S25" s="176">
        <v>1460</v>
      </c>
      <c r="T25" s="132" t="s">
        <v>237</v>
      </c>
      <c r="U25" s="107"/>
      <c r="V25" s="107"/>
      <c r="W25" s="107"/>
      <c r="X25" s="107"/>
    </row>
    <row r="26" spans="1:26" ht="20.25" x14ac:dyDescent="0.3">
      <c r="A26" s="185" t="s">
        <v>22</v>
      </c>
      <c r="B26" s="173" t="str">
        <f>'Staff Details'!B8</f>
        <v>BERNARD O. GYAMFI</v>
      </c>
      <c r="C26" s="208"/>
      <c r="D26" s="172">
        <f>'Staff Details'!C8</f>
        <v>1166</v>
      </c>
      <c r="E26" s="198"/>
      <c r="F26" s="198"/>
      <c r="G26" s="198"/>
      <c r="H26" s="174">
        <f>SUM(D26:G26)</f>
        <v>1166</v>
      </c>
      <c r="I26" s="174">
        <f t="shared" ref="I26:I30" si="2">0.055*D26</f>
        <v>64.13</v>
      </c>
      <c r="J26" s="174">
        <f>H26-I26</f>
        <v>1101.8699999999999</v>
      </c>
      <c r="K26" s="172">
        <f>IF(J26&lt;=$G$9,$H$9,IF(AND(J26&gt;$G$9,J26&lt;=$G$10),(J26-$G$9)*$E$10,IF(AND(J26&gt;$G$10,J26&lt;=$G$11),$H$10+(J26-$G$10)*$E$11,IF(AND(J26&gt;$G$11,J26&lt;=$G$12),$H$11+(J26-$G$11)*$E$12,IF(J26&gt;$G$12,$H$12+(J26-$G$12)*$E$13,0)))))</f>
        <v>119.42724999999997</v>
      </c>
      <c r="L26" s="172">
        <v>20</v>
      </c>
      <c r="M26" s="198">
        <v>0</v>
      </c>
      <c r="N26" s="198">
        <v>0</v>
      </c>
      <c r="O26" s="198">
        <v>0</v>
      </c>
      <c r="P26" s="172">
        <f t="shared" si="1"/>
        <v>139.42724999999996</v>
      </c>
      <c r="Q26" s="172">
        <f>1101.87-139.43</f>
        <v>962.43999999999983</v>
      </c>
      <c r="R26" s="172">
        <f t="shared" ref="R26:R27" si="3">0.13*D26</f>
        <v>151.58000000000001</v>
      </c>
      <c r="S26" s="176">
        <v>232</v>
      </c>
      <c r="T26" s="173" t="s">
        <v>137</v>
      </c>
      <c r="U26" s="107"/>
      <c r="V26" s="107"/>
      <c r="W26" s="107"/>
      <c r="X26" s="107"/>
    </row>
    <row r="27" spans="1:26" ht="15.75" customHeight="1" x14ac:dyDescent="0.3">
      <c r="A27" s="185" t="s">
        <v>23</v>
      </c>
      <c r="B27" s="173" t="str">
        <f>'Staff Details'!B9</f>
        <v>KUMI FRANCIS</v>
      </c>
      <c r="C27" s="208"/>
      <c r="D27" s="172">
        <f>'Staff Details'!C9</f>
        <v>935</v>
      </c>
      <c r="E27" s="198"/>
      <c r="F27" s="198"/>
      <c r="G27" s="198"/>
      <c r="H27" s="174">
        <f t="shared" ref="H27" si="4">SUM(D27:G27)</f>
        <v>935</v>
      </c>
      <c r="I27" s="174">
        <f t="shared" si="2"/>
        <v>51.424999999999997</v>
      </c>
      <c r="J27" s="174">
        <f t="shared" ref="J27" si="5">H27-I27</f>
        <v>883.57500000000005</v>
      </c>
      <c r="K27" s="172">
        <f t="shared" ref="K27" si="6">IF(J27&lt;=$G$9,$H$9,IF(AND(J27&gt;$G$9,J27&lt;=$G$10),(J27-$G$9)*$E$10,IF(AND(J27&gt;$G$10,J27&lt;=$G$11),$H$10+(J27-$G$10)*$E$11,IF(AND(J27&gt;$G$11,J27&lt;=$G$12),$H$11+(J27-$G$11)*$E$12,IF(J27&gt;$G$12,$H$12+(J27-$G$12)*$E$13,0)))))</f>
        <v>81.225625000000008</v>
      </c>
      <c r="L27" s="172">
        <v>20</v>
      </c>
      <c r="M27" s="198">
        <v>0</v>
      </c>
      <c r="N27" s="198">
        <v>0</v>
      </c>
      <c r="O27" s="198">
        <v>0</v>
      </c>
      <c r="P27" s="172">
        <f t="shared" si="1"/>
        <v>101.22562500000001</v>
      </c>
      <c r="Q27" s="172">
        <f>883.58-101.23</f>
        <v>782.35</v>
      </c>
      <c r="R27" s="172">
        <f t="shared" si="3"/>
        <v>121.55</v>
      </c>
      <c r="S27" s="176">
        <v>684</v>
      </c>
      <c r="T27" s="173" t="s">
        <v>136</v>
      </c>
      <c r="U27" s="107"/>
      <c r="V27" s="107"/>
      <c r="W27" s="107"/>
      <c r="X27" s="107"/>
    </row>
    <row r="28" spans="1:26" ht="14.25" customHeight="1" x14ac:dyDescent="0.3">
      <c r="A28" s="185" t="s">
        <v>24</v>
      </c>
      <c r="B28" s="173" t="str">
        <f>'Staff Details'!B10</f>
        <v>CHARLES O. ADDAI</v>
      </c>
      <c r="C28" s="173"/>
      <c r="D28" s="172">
        <f>'Staff Details'!C10</f>
        <v>716.1</v>
      </c>
      <c r="E28" s="173"/>
      <c r="F28" s="173"/>
      <c r="G28" s="173"/>
      <c r="H28" s="174">
        <f>SUM(D28:G28)</f>
        <v>716.1</v>
      </c>
      <c r="I28" s="174">
        <f t="shared" si="2"/>
        <v>39.3855</v>
      </c>
      <c r="J28" s="174">
        <f>H28-I28</f>
        <v>676.71450000000004</v>
      </c>
      <c r="K28" s="172">
        <f>IF(J28&lt;=$G$9,$H$9,IF(AND(J28&gt;$G$9,J28&lt;=$G$10),(J28-$G$9)*$E$10,IF(AND(J28&gt;$G$10,J28&lt;=$G$11),$H$10+(J28-$G$10)*$E$11,IF(AND(J28&gt;$G$11,J28&lt;=$G$12),$H$11+(J28-$G$11)*$E$12,IF(J28&gt;$G$12,$H$12+(J28-$G$12)*$E$13,0)))))</f>
        <v>45.02503750000001</v>
      </c>
      <c r="L28" s="172">
        <v>20</v>
      </c>
      <c r="M28" s="175">
        <v>0</v>
      </c>
      <c r="N28" s="175">
        <v>0</v>
      </c>
      <c r="O28" s="175">
        <v>0</v>
      </c>
      <c r="P28" s="172">
        <f t="shared" si="1"/>
        <v>65.02503750000001</v>
      </c>
      <c r="Q28" s="172">
        <f>676.71-65.03</f>
        <v>611.68000000000006</v>
      </c>
      <c r="R28" s="172">
        <f>0.13*D28</f>
        <v>93.093000000000004</v>
      </c>
      <c r="S28" s="176">
        <v>687</v>
      </c>
      <c r="T28" s="173"/>
      <c r="U28" s="107"/>
      <c r="V28" s="107"/>
      <c r="W28" s="107"/>
      <c r="X28" s="107"/>
    </row>
    <row r="29" spans="1:26" ht="14.25" customHeight="1" x14ac:dyDescent="0.3">
      <c r="A29" s="185" t="s">
        <v>25</v>
      </c>
      <c r="B29" s="173" t="str">
        <f>'Staff Details'!B13</f>
        <v>AMORINE AMANOR</v>
      </c>
      <c r="C29" s="173"/>
      <c r="D29" s="172">
        <f>'Staff Details'!C13</f>
        <v>1000</v>
      </c>
      <c r="E29" s="173"/>
      <c r="F29" s="173"/>
      <c r="G29" s="173"/>
      <c r="H29" s="174">
        <f>SUM(D29:G29)</f>
        <v>1000</v>
      </c>
      <c r="I29" s="174">
        <f t="shared" si="2"/>
        <v>55</v>
      </c>
      <c r="J29" s="174">
        <f>H29-I29</f>
        <v>945</v>
      </c>
      <c r="K29" s="172">
        <f>IF(J29&lt;=$G$9,$H$9,IF(AND(J29&gt;$G$9,J29&lt;=$G$10),(J29-$G$9)*$E$10,IF(AND(J29&gt;$G$10,J29&lt;=$G$11),$H$10+(J29-$G$10)*$E$11,IF(AND(J29&gt;$G$11,J29&lt;=$G$12),$H$11+(J29-$G$11)*$E$12,IF(J29&gt;$G$12,$H$12+(J29-$G$12)*$E$13,0)))))</f>
        <v>91.974999999999994</v>
      </c>
      <c r="L29" s="172">
        <v>0</v>
      </c>
      <c r="M29" s="175">
        <v>0</v>
      </c>
      <c r="N29" s="175">
        <v>0</v>
      </c>
      <c r="O29" s="175">
        <v>0</v>
      </c>
      <c r="P29" s="172">
        <f t="shared" si="1"/>
        <v>91.974999999999994</v>
      </c>
      <c r="Q29" s="172">
        <f>945-91.98</f>
        <v>853.02</v>
      </c>
      <c r="R29" s="172">
        <f>0.13*1000</f>
        <v>130</v>
      </c>
      <c r="S29" s="176">
        <v>787</v>
      </c>
      <c r="T29" s="173" t="s">
        <v>141</v>
      </c>
      <c r="U29" s="107"/>
      <c r="V29" s="107"/>
      <c r="W29" s="107"/>
    </row>
    <row r="30" spans="1:26" ht="20.25" x14ac:dyDescent="0.3">
      <c r="A30" s="185" t="s">
        <v>26</v>
      </c>
      <c r="B30" s="173" t="str">
        <f>'Staff Details'!B28</f>
        <v>OPOKU NUAMAH</v>
      </c>
      <c r="C30" s="173"/>
      <c r="D30" s="172">
        <f>'Staff Details'!C28</f>
        <v>935</v>
      </c>
      <c r="E30" s="173"/>
      <c r="F30" s="173"/>
      <c r="G30" s="173"/>
      <c r="H30" s="174">
        <f>SUM(D30:G30)</f>
        <v>935</v>
      </c>
      <c r="I30" s="174">
        <f t="shared" si="2"/>
        <v>51.424999999999997</v>
      </c>
      <c r="J30" s="174">
        <f>H30-I30</f>
        <v>883.57500000000005</v>
      </c>
      <c r="K30" s="172">
        <f>IF(J30&lt;=$G$9,$H$9,IF(AND(J30&gt;$G$9,J30&lt;=$G$10),(J30-$G$9)*$E$10,IF(AND(J30&gt;$G$10,J30&lt;=$G$11),$H$10+(J30-$G$10)*$E$11,IF(AND(J30&gt;$G$11,J30&lt;=$G$12),$H$11+(J30-$G$11)*$E$12,IF(J30&gt;$G$12,$H$12+(J30-$G$12)*$E$13,0)))))</f>
        <v>81.225625000000008</v>
      </c>
      <c r="L30" s="172">
        <v>20</v>
      </c>
      <c r="M30" s="175">
        <v>0</v>
      </c>
      <c r="N30" s="175">
        <v>0</v>
      </c>
      <c r="O30" s="175">
        <v>0</v>
      </c>
      <c r="P30" s="172">
        <f t="shared" si="1"/>
        <v>101.22562500000001</v>
      </c>
      <c r="Q30" s="172">
        <f>883.59-101.23</f>
        <v>782.36</v>
      </c>
      <c r="R30" s="172">
        <f>0.13*D30</f>
        <v>121.55</v>
      </c>
      <c r="S30" s="176">
        <v>2136</v>
      </c>
      <c r="T30" s="132"/>
      <c r="U30" s="107"/>
      <c r="V30" s="107"/>
      <c r="W30" s="107"/>
      <c r="X30" s="107"/>
    </row>
    <row r="31" spans="1:26" ht="24.75" x14ac:dyDescent="0.6">
      <c r="A31" s="185" t="s">
        <v>27</v>
      </c>
      <c r="B31" s="132" t="str">
        <f>'Staff Details'!B40</f>
        <v>ISAAC ANIADIEGYI</v>
      </c>
      <c r="C31" s="132"/>
      <c r="D31" s="193">
        <f>'Staff Details'!C40</f>
        <v>1000</v>
      </c>
      <c r="E31" s="196">
        <f ca="1">SUM(E24:E61)</f>
        <v>0</v>
      </c>
      <c r="F31" s="196">
        <f ca="1">SUM(F24:F61)</f>
        <v>0</v>
      </c>
      <c r="G31" s="196">
        <f ca="1">SUM(G24:G61)</f>
        <v>0</v>
      </c>
      <c r="H31" s="191">
        <f ca="1">SUM(D31:G31)</f>
        <v>1000</v>
      </c>
      <c r="I31" s="191">
        <v>55</v>
      </c>
      <c r="J31" s="191">
        <f ca="1">H31-I31</f>
        <v>945</v>
      </c>
      <c r="K31" s="194">
        <f ca="1">IF(J31&lt;=$G$9,$H$9,IF(AND(J31&gt;$G$9,J31&lt;=$G$10),(J31-$G$9)*$E$10,IF(AND(J31&gt;$G$10,J31&lt;=$G$11),$H$10+(J31-$G$10)*$E$11,IF(AND(J31&gt;$G$11,J31&lt;=$G$12),$H$11+(J31-$G$11)*$E$12,IF(J31&gt;$G$12,$H$12+(J31-$G$12)*$E$13,0)))))</f>
        <v>91.974999999999994</v>
      </c>
      <c r="L31" s="193">
        <v>0</v>
      </c>
      <c r="M31" s="193">
        <v>0</v>
      </c>
      <c r="N31" s="193">
        <v>0</v>
      </c>
      <c r="O31" s="193">
        <v>0</v>
      </c>
      <c r="P31" s="194">
        <v>91.97</v>
      </c>
      <c r="Q31" s="194">
        <f>945-91.97</f>
        <v>853.03</v>
      </c>
      <c r="R31" s="193">
        <v>0</v>
      </c>
      <c r="S31" s="132"/>
      <c r="T31" s="132"/>
      <c r="U31" s="107"/>
      <c r="V31" s="107"/>
      <c r="W31" s="107"/>
      <c r="X31" s="107"/>
    </row>
    <row r="32" spans="1:26" ht="22.5" x14ac:dyDescent="0.45">
      <c r="A32" s="184"/>
      <c r="B32" s="132" t="s">
        <v>17</v>
      </c>
      <c r="C32" s="132"/>
      <c r="D32" s="183">
        <f>SUM(D24:D31)</f>
        <v>9077.1</v>
      </c>
      <c r="E32" s="132"/>
      <c r="F32" s="132"/>
      <c r="G32" s="132"/>
      <c r="H32" s="183">
        <v>9077.1</v>
      </c>
      <c r="I32" s="199">
        <f>SUM(I24:I31)</f>
        <v>499.24549999999999</v>
      </c>
      <c r="J32" s="183">
        <v>8577.85</v>
      </c>
      <c r="K32" s="183">
        <v>913.92</v>
      </c>
      <c r="L32" s="199">
        <f>SUM(L24:L31)</f>
        <v>120</v>
      </c>
      <c r="M32" s="183">
        <f>SUM(M24:M31)</f>
        <v>0</v>
      </c>
      <c r="N32" s="183">
        <f>SUM(N24:N31)</f>
        <v>0</v>
      </c>
      <c r="O32" s="183">
        <v>0</v>
      </c>
      <c r="P32" s="199">
        <f>SUM(P24:P31)</f>
        <v>1033.9195374999999</v>
      </c>
      <c r="Q32" s="183">
        <f>SUM(Q24:Q31)</f>
        <v>7543.93</v>
      </c>
      <c r="R32" s="183">
        <f>SUM(R24:R31)</f>
        <v>1050.0229999999999</v>
      </c>
      <c r="S32" s="132"/>
      <c r="T32" s="132"/>
      <c r="U32" s="107"/>
      <c r="V32" s="107"/>
      <c r="W32" s="107"/>
      <c r="X32" s="107"/>
    </row>
    <row r="33" spans="1:25" ht="20.25" x14ac:dyDescent="0.3">
      <c r="A33" s="186"/>
      <c r="B33" s="132"/>
      <c r="C33" s="132"/>
      <c r="D33" s="166"/>
      <c r="E33" s="132"/>
      <c r="F33" s="132"/>
      <c r="G33" s="132"/>
      <c r="H33" s="166"/>
      <c r="I33" s="132"/>
      <c r="J33" s="166"/>
      <c r="K33" s="166"/>
      <c r="L33" s="132"/>
      <c r="M33" s="166"/>
      <c r="N33" s="166"/>
      <c r="O33" s="166"/>
      <c r="P33" s="132"/>
      <c r="Q33" s="166"/>
      <c r="R33" s="166"/>
      <c r="S33" s="132"/>
      <c r="T33" s="132"/>
      <c r="U33" s="23"/>
      <c r="V33" s="23"/>
      <c r="W33" s="23"/>
      <c r="X33" s="107"/>
      <c r="Y33" s="24"/>
    </row>
    <row r="34" spans="1:25" ht="20.25" x14ac:dyDescent="0.3">
      <c r="A34" s="186"/>
      <c r="B34" s="132" t="s">
        <v>278</v>
      </c>
      <c r="C34" s="132"/>
      <c r="D34" s="220" t="s">
        <v>282</v>
      </c>
      <c r="E34" s="220"/>
      <c r="F34" s="220"/>
      <c r="G34" s="220"/>
      <c r="H34" s="220"/>
      <c r="I34" s="220"/>
      <c r="J34" s="220"/>
      <c r="K34" s="220"/>
      <c r="L34" s="220"/>
      <c r="M34" s="220"/>
      <c r="N34" s="220"/>
      <c r="O34" s="166"/>
      <c r="P34" s="132"/>
      <c r="Q34" s="166"/>
      <c r="R34" s="166"/>
      <c r="S34" s="132"/>
      <c r="T34" s="132"/>
      <c r="U34" s="107"/>
      <c r="V34" s="107"/>
      <c r="W34" s="107"/>
      <c r="X34" s="107"/>
    </row>
    <row r="35" spans="1:25" ht="20.25" x14ac:dyDescent="0.3">
      <c r="A35" s="187" t="s">
        <v>28</v>
      </c>
      <c r="B35" s="173" t="str">
        <f>'Staff Details'!B11</f>
        <v>SARFOWAA LINDA</v>
      </c>
      <c r="C35" s="173"/>
      <c r="D35" s="172">
        <f>'Staff Details'!C11</f>
        <v>400</v>
      </c>
      <c r="E35" s="173"/>
      <c r="F35" s="173"/>
      <c r="G35" s="173"/>
      <c r="H35" s="174">
        <f t="shared" ref="H35:H37" si="7">SUM(D35:G35)</f>
        <v>400</v>
      </c>
      <c r="I35" s="174">
        <v>0</v>
      </c>
      <c r="J35" s="174">
        <f t="shared" ref="J35:J37" si="8">H35-I35</f>
        <v>400</v>
      </c>
      <c r="K35" s="172">
        <f t="shared" ref="K35:K37" si="9">IF(J35&lt;=$G$9,$H$9,IF(AND(J35&gt;$G$9,J35&lt;=$G$10),(J35-$G$9)*$E$10,IF(AND(J35&gt;$G$10,J35&lt;=$G$11),$H$10+(J35-$G$10)*$E$11,IF(AND(J35&gt;$G$11,J35&lt;=$G$12),$H$11+(J35-$G$11)*$E$12,IF(J35&gt;$G$12,$H$12+(J35-$G$12)*$E$13,0)))))</f>
        <v>6.2</v>
      </c>
      <c r="L35" s="172">
        <v>20</v>
      </c>
      <c r="M35" s="175">
        <v>0</v>
      </c>
      <c r="N35" s="175">
        <v>0</v>
      </c>
      <c r="O35" s="175">
        <v>0</v>
      </c>
      <c r="P35" s="172">
        <f t="shared" ref="P35:P43" si="10">SUM(K35:N35)</f>
        <v>26.2</v>
      </c>
      <c r="Q35" s="172">
        <f>400-26.2</f>
        <v>373.8</v>
      </c>
      <c r="R35" s="172">
        <v>0</v>
      </c>
      <c r="S35" s="176"/>
      <c r="T35" s="173"/>
      <c r="U35" s="107"/>
      <c r="V35" s="23"/>
      <c r="W35" s="107"/>
      <c r="X35" s="107"/>
    </row>
    <row r="36" spans="1:25" ht="20.25" x14ac:dyDescent="0.3">
      <c r="A36" s="187" t="s">
        <v>29</v>
      </c>
      <c r="B36" s="173" t="str">
        <f>'Staff Details'!B12</f>
        <v>SENORITA ASARE YEBOAH</v>
      </c>
      <c r="C36" s="173"/>
      <c r="D36" s="172">
        <f>'Staff Details'!C12</f>
        <v>400</v>
      </c>
      <c r="E36" s="173"/>
      <c r="F36" s="173"/>
      <c r="G36" s="173"/>
      <c r="H36" s="174">
        <f t="shared" si="7"/>
        <v>400</v>
      </c>
      <c r="I36" s="174">
        <v>0</v>
      </c>
      <c r="J36" s="174">
        <f t="shared" si="8"/>
        <v>400</v>
      </c>
      <c r="K36" s="172">
        <f t="shared" si="9"/>
        <v>6.2</v>
      </c>
      <c r="L36" s="172">
        <v>20</v>
      </c>
      <c r="M36" s="175">
        <v>0</v>
      </c>
      <c r="N36" s="175">
        <v>0</v>
      </c>
      <c r="O36" s="175">
        <v>0</v>
      </c>
      <c r="P36" s="172">
        <f t="shared" si="10"/>
        <v>26.2</v>
      </c>
      <c r="Q36" s="172">
        <f>400-26.2</f>
        <v>373.8</v>
      </c>
      <c r="R36" s="172">
        <v>0</v>
      </c>
      <c r="S36" s="176"/>
      <c r="T36" s="173"/>
    </row>
    <row r="37" spans="1:25" ht="20.25" x14ac:dyDescent="0.3">
      <c r="A37" s="187" t="s">
        <v>30</v>
      </c>
      <c r="B37" s="132" t="s">
        <v>238</v>
      </c>
      <c r="C37" s="132"/>
      <c r="D37" s="172">
        <v>400</v>
      </c>
      <c r="E37" s="132"/>
      <c r="F37" s="132"/>
      <c r="G37" s="132"/>
      <c r="H37" s="174">
        <f t="shared" si="7"/>
        <v>400</v>
      </c>
      <c r="I37" s="174">
        <v>0</v>
      </c>
      <c r="J37" s="174">
        <f t="shared" si="8"/>
        <v>400</v>
      </c>
      <c r="K37" s="172">
        <f t="shared" si="9"/>
        <v>6.2</v>
      </c>
      <c r="L37" s="166">
        <v>20</v>
      </c>
      <c r="M37" s="166">
        <v>0</v>
      </c>
      <c r="N37" s="166">
        <v>0</v>
      </c>
      <c r="O37" s="166">
        <v>0</v>
      </c>
      <c r="P37" s="166">
        <f t="shared" si="10"/>
        <v>26.2</v>
      </c>
      <c r="Q37" s="166">
        <f>400-26.2</f>
        <v>373.8</v>
      </c>
      <c r="R37" s="166">
        <v>0</v>
      </c>
      <c r="S37" s="132"/>
      <c r="T37" s="132"/>
    </row>
    <row r="38" spans="1:25" ht="20.25" x14ac:dyDescent="0.3">
      <c r="A38" s="187" t="s">
        <v>31</v>
      </c>
      <c r="B38" s="173" t="str">
        <f>'Staff Details'!B15</f>
        <v>BARTLETT ASARE YEBOAH</v>
      </c>
      <c r="C38" s="173"/>
      <c r="D38" s="172">
        <f>'Staff Details'!C15</f>
        <v>385</v>
      </c>
      <c r="E38" s="173"/>
      <c r="F38" s="173"/>
      <c r="G38" s="173"/>
      <c r="H38" s="174">
        <f t="shared" ref="H38:H43" si="11">SUM(D38:G38)</f>
        <v>385</v>
      </c>
      <c r="I38" s="174">
        <v>0</v>
      </c>
      <c r="J38" s="174">
        <f t="shared" ref="J38:J43" si="12">H38-I38</f>
        <v>385</v>
      </c>
      <c r="K38" s="172">
        <f t="shared" ref="K38:K43" si="13">IF(J38&lt;=$G$9,$H$9,IF(AND(J38&gt;$G$9,J38&lt;=$G$10),(J38-$G$9)*$E$10,IF(AND(J38&gt;$G$10,J38&lt;=$G$11),$H$10+(J38-$G$10)*$E$11,IF(AND(J38&gt;$G$11,J38&lt;=$G$12),$H$11+(J38-$G$11)*$E$12,IF(J38&gt;$G$12,$H$12+(J38-$G$12)*$E$13,0)))))</f>
        <v>4.8500000000000005</v>
      </c>
      <c r="L38" s="172">
        <v>20</v>
      </c>
      <c r="M38" s="175">
        <v>0</v>
      </c>
      <c r="N38" s="175">
        <v>0</v>
      </c>
      <c r="O38" s="175">
        <v>0</v>
      </c>
      <c r="P38" s="172">
        <f t="shared" si="10"/>
        <v>24.85</v>
      </c>
      <c r="Q38" s="172">
        <f>385-24.85</f>
        <v>360.15</v>
      </c>
      <c r="R38" s="172">
        <v>0</v>
      </c>
      <c r="S38" s="176"/>
      <c r="T38" s="173"/>
    </row>
    <row r="39" spans="1:25" ht="20.25" x14ac:dyDescent="0.3">
      <c r="A39" s="187" t="s">
        <v>32</v>
      </c>
      <c r="B39" s="173" t="str">
        <f>'Staff Details'!B16</f>
        <v>CLEOPATRA KYEREWAA A.</v>
      </c>
      <c r="C39" s="173"/>
      <c r="D39" s="172">
        <f>'Staff Details'!C16</f>
        <v>550</v>
      </c>
      <c r="E39" s="173"/>
      <c r="F39" s="173"/>
      <c r="G39" s="173"/>
      <c r="H39" s="174">
        <f t="shared" si="11"/>
        <v>550</v>
      </c>
      <c r="I39" s="174">
        <f>0.055*D39</f>
        <v>30.25</v>
      </c>
      <c r="J39" s="174">
        <f t="shared" si="12"/>
        <v>519.75</v>
      </c>
      <c r="K39" s="172">
        <f t="shared" si="13"/>
        <v>18.175000000000001</v>
      </c>
      <c r="L39" s="172">
        <v>20</v>
      </c>
      <c r="M39" s="175">
        <v>0</v>
      </c>
      <c r="N39" s="175">
        <v>0</v>
      </c>
      <c r="O39" s="175">
        <v>0</v>
      </c>
      <c r="P39" s="172">
        <f t="shared" si="10"/>
        <v>38.174999999999997</v>
      </c>
      <c r="Q39" s="172">
        <f>519.75-38.18</f>
        <v>481.57</v>
      </c>
      <c r="R39" s="172">
        <f>0.13*D39</f>
        <v>71.5</v>
      </c>
      <c r="S39" s="176">
        <v>2008</v>
      </c>
      <c r="T39" s="173"/>
    </row>
    <row r="40" spans="1:25" ht="20.25" x14ac:dyDescent="0.3">
      <c r="A40" s="187" t="s">
        <v>33</v>
      </c>
      <c r="B40" s="173" t="str">
        <f>'Staff Details'!B17</f>
        <v>MARY TARAN</v>
      </c>
      <c r="C40" s="173"/>
      <c r="D40" s="172">
        <f>'Staff Details'!C17</f>
        <v>440</v>
      </c>
      <c r="E40" s="173"/>
      <c r="F40" s="173"/>
      <c r="G40" s="173"/>
      <c r="H40" s="174">
        <f t="shared" si="11"/>
        <v>440</v>
      </c>
      <c r="I40" s="174">
        <v>0</v>
      </c>
      <c r="J40" s="174">
        <f t="shared" si="12"/>
        <v>440</v>
      </c>
      <c r="K40" s="172">
        <f>IF(J40&lt;=$G$9,$H$9,IF(AND(J40&gt;$G$9,J40&lt;=$G$10),(J40-$G$9)*$E$10,IF(AND(J40&gt;$G$10,J40&lt;=$G$11),$H$10+(J40-$G$10)*$E$11,IF(AND(J40&gt;$G$11,J40&lt;=$G$12),$H$11+(J40-$G$11)*$E$12,IF(J40&gt;$G$12,$H$12+(J40-$G$12)*$E$13,0)))))</f>
        <v>10.199999999999999</v>
      </c>
      <c r="L40" s="172">
        <v>20</v>
      </c>
      <c r="M40" s="175">
        <v>0</v>
      </c>
      <c r="N40" s="175">
        <v>0</v>
      </c>
      <c r="O40" s="175">
        <v>0</v>
      </c>
      <c r="P40" s="172">
        <f t="shared" si="10"/>
        <v>30.2</v>
      </c>
      <c r="Q40" s="172">
        <f>440-30.2</f>
        <v>409.8</v>
      </c>
      <c r="R40" s="172">
        <v>0</v>
      </c>
      <c r="S40" s="176">
        <v>670</v>
      </c>
      <c r="T40" s="132" t="s">
        <v>142</v>
      </c>
    </row>
    <row r="41" spans="1:25" ht="20.25" x14ac:dyDescent="0.3">
      <c r="A41" s="187" t="s">
        <v>34</v>
      </c>
      <c r="B41" s="173" t="str">
        <f>'Staff Details'!B18</f>
        <v>DAVID NAAWEREH</v>
      </c>
      <c r="C41" s="173"/>
      <c r="D41" s="172">
        <f>'Staff Details'!C18</f>
        <v>440</v>
      </c>
      <c r="E41" s="173"/>
      <c r="F41" s="173"/>
      <c r="G41" s="173"/>
      <c r="H41" s="174">
        <f t="shared" si="11"/>
        <v>440</v>
      </c>
      <c r="I41" s="174">
        <v>0</v>
      </c>
      <c r="J41" s="174">
        <f t="shared" si="12"/>
        <v>440</v>
      </c>
      <c r="K41" s="172">
        <f t="shared" si="13"/>
        <v>10.199999999999999</v>
      </c>
      <c r="L41" s="172">
        <v>20</v>
      </c>
      <c r="M41" s="175">
        <v>0</v>
      </c>
      <c r="N41" s="175">
        <v>0</v>
      </c>
      <c r="O41" s="175">
        <v>0</v>
      </c>
      <c r="P41" s="172">
        <f t="shared" si="10"/>
        <v>30.2</v>
      </c>
      <c r="Q41" s="172">
        <f>440-30.2</f>
        <v>409.8</v>
      </c>
      <c r="R41" s="172">
        <v>0</v>
      </c>
      <c r="S41" s="176">
        <v>691</v>
      </c>
      <c r="T41" s="132"/>
    </row>
    <row r="42" spans="1:25" ht="20.25" x14ac:dyDescent="0.3">
      <c r="A42" s="187" t="s">
        <v>35</v>
      </c>
      <c r="B42" s="173" t="str">
        <f>'Staff Details'!B19</f>
        <v>NKETIAH FOSTER</v>
      </c>
      <c r="C42" s="173"/>
      <c r="D42" s="172">
        <f>'Staff Details'!C19</f>
        <v>550</v>
      </c>
      <c r="E42" s="173"/>
      <c r="F42" s="173"/>
      <c r="G42" s="173"/>
      <c r="H42" s="174">
        <f t="shared" si="11"/>
        <v>550</v>
      </c>
      <c r="I42" s="174">
        <v>0</v>
      </c>
      <c r="J42" s="174">
        <f t="shared" si="12"/>
        <v>550</v>
      </c>
      <c r="K42" s="172">
        <f t="shared" si="13"/>
        <v>22.85</v>
      </c>
      <c r="L42" s="172">
        <v>20</v>
      </c>
      <c r="M42" s="177">
        <f>S66</f>
        <v>0</v>
      </c>
      <c r="N42" s="175">
        <v>0</v>
      </c>
      <c r="O42" s="175">
        <f>S66</f>
        <v>0</v>
      </c>
      <c r="P42" s="172">
        <f t="shared" si="10"/>
        <v>42.85</v>
      </c>
      <c r="Q42" s="172">
        <f>550-42.85</f>
        <v>507.15</v>
      </c>
      <c r="R42" s="172">
        <v>0</v>
      </c>
      <c r="S42" s="176">
        <v>693</v>
      </c>
      <c r="T42" s="132"/>
    </row>
    <row r="43" spans="1:25" ht="20.25" x14ac:dyDescent="0.3">
      <c r="A43" s="187" t="s">
        <v>36</v>
      </c>
      <c r="B43" s="173" t="str">
        <f>'Staff Details'!B20</f>
        <v>AMPONSAH MARTIN</v>
      </c>
      <c r="C43" s="173"/>
      <c r="D43" s="172">
        <f>'Staff Details'!C20</f>
        <v>715</v>
      </c>
      <c r="E43" s="173"/>
      <c r="F43" s="173"/>
      <c r="G43" s="173"/>
      <c r="H43" s="174">
        <f t="shared" si="11"/>
        <v>715</v>
      </c>
      <c r="I43" s="174">
        <f>0.055*D43</f>
        <v>39.325000000000003</v>
      </c>
      <c r="J43" s="174">
        <f t="shared" si="12"/>
        <v>675.67499999999995</v>
      </c>
      <c r="K43" s="172">
        <f t="shared" si="13"/>
        <v>44.843124999999986</v>
      </c>
      <c r="L43" s="172">
        <v>20</v>
      </c>
      <c r="M43" s="177">
        <v>0</v>
      </c>
      <c r="N43" s="175">
        <v>20</v>
      </c>
      <c r="O43" s="175">
        <v>0</v>
      </c>
      <c r="P43" s="172">
        <f t="shared" si="10"/>
        <v>84.843124999999986</v>
      </c>
      <c r="Q43" s="172">
        <f>675.68-84.84</f>
        <v>590.83999999999992</v>
      </c>
      <c r="R43" s="172">
        <f>0.13*D43</f>
        <v>92.95</v>
      </c>
      <c r="S43" s="176">
        <v>706</v>
      </c>
      <c r="T43" s="132"/>
    </row>
    <row r="44" spans="1:25" ht="20.25" x14ac:dyDescent="0.3">
      <c r="A44" s="187" t="s">
        <v>37</v>
      </c>
      <c r="B44" s="173" t="str">
        <f>'Staff Details'!B21</f>
        <v>PAUL FARADAY</v>
      </c>
      <c r="C44" s="173"/>
      <c r="D44" s="172">
        <f>'Staff Details'!C21</f>
        <v>400</v>
      </c>
      <c r="E44" s="173"/>
      <c r="F44" s="173"/>
      <c r="G44" s="173"/>
      <c r="H44" s="174">
        <f t="shared" ref="H44:H77" si="14">SUM(D44:G44)</f>
        <v>400</v>
      </c>
      <c r="I44" s="174">
        <v>0</v>
      </c>
      <c r="J44" s="174">
        <f t="shared" ref="J44:J77" si="15">H44-I44</f>
        <v>400</v>
      </c>
      <c r="K44" s="172">
        <f>IF(J44&lt;=$G$9,$H$9,IF(AND(J44&gt;$G$9,J44&lt;=$G$10),(J44-$G$9)*$E$10,IF(AND(J44&gt;$G$10,J44&lt;=$G$11),$H$10+(J44-$G$10)*$E$11,IF(AND(J44&gt;$G$11,J44&lt;=$G$12),$H$11+(J44-$G$11)*$E$12,IF(J44&gt;$G$12,$H$12+(J44-$G$12)*$E$13,0)))))</f>
        <v>6.2</v>
      </c>
      <c r="L44" s="172">
        <v>20</v>
      </c>
      <c r="M44" s="175">
        <v>0</v>
      </c>
      <c r="N44" s="175">
        <v>20</v>
      </c>
      <c r="O44" s="175">
        <v>0</v>
      </c>
      <c r="P44" s="172">
        <f t="shared" ref="P44:P61" si="16">SUM(K44:N44)</f>
        <v>46.2</v>
      </c>
      <c r="Q44" s="172">
        <f>400-46.2</f>
        <v>353.8</v>
      </c>
      <c r="R44" s="172">
        <v>0</v>
      </c>
      <c r="S44" s="176">
        <v>690</v>
      </c>
      <c r="T44" s="132" t="s">
        <v>143</v>
      </c>
    </row>
    <row r="45" spans="1:25" ht="20.25" x14ac:dyDescent="0.3">
      <c r="A45" s="187" t="s">
        <v>38</v>
      </c>
      <c r="B45" s="173" t="str">
        <f>'Staff Details'!B22</f>
        <v>STEPHEN KODUA</v>
      </c>
      <c r="C45" s="173"/>
      <c r="D45" s="172">
        <f>'Staff Details'!C22</f>
        <v>550</v>
      </c>
      <c r="E45" s="173"/>
      <c r="F45" s="173"/>
      <c r="G45" s="173"/>
      <c r="H45" s="174">
        <f t="shared" si="14"/>
        <v>550</v>
      </c>
      <c r="I45" s="174">
        <f>0.055*D45</f>
        <v>30.25</v>
      </c>
      <c r="J45" s="174">
        <f t="shared" si="15"/>
        <v>519.75</v>
      </c>
      <c r="K45" s="172">
        <f t="shared" ref="K45:K46" si="17">IF(J45&lt;=$G$9,$H$9,IF(AND(J45&gt;$G$9,J45&lt;=$G$10),(J45-$G$9)*$E$10,IF(AND(J45&gt;$G$10,J45&lt;=$G$11),$H$10+(J45-$G$10)*$E$11,IF(AND(J45&gt;$G$11,J45&lt;=$G$12),$H$11+(J45-$G$11)*$E$12,IF(J45&gt;$G$12,$H$12+(J45-$G$12)*$E$13,0)))))</f>
        <v>18.175000000000001</v>
      </c>
      <c r="L45" s="172">
        <v>20</v>
      </c>
      <c r="M45" s="175">
        <v>0</v>
      </c>
      <c r="N45" s="175">
        <v>0</v>
      </c>
      <c r="O45" s="175">
        <v>0</v>
      </c>
      <c r="P45" s="172">
        <f t="shared" si="16"/>
        <v>38.174999999999997</v>
      </c>
      <c r="Q45" s="172">
        <f>519.75-38.18</f>
        <v>481.57</v>
      </c>
      <c r="R45" s="172">
        <f>0.13*D45</f>
        <v>71.5</v>
      </c>
      <c r="S45" s="176">
        <v>994</v>
      </c>
      <c r="T45" s="132"/>
    </row>
    <row r="46" spans="1:25" ht="20.25" x14ac:dyDescent="0.3">
      <c r="A46" s="187" t="s">
        <v>39</v>
      </c>
      <c r="B46" s="173" t="str">
        <f>'Staff Details'!B23</f>
        <v>RAHANATU MUSAH</v>
      </c>
      <c r="C46" s="132"/>
      <c r="D46" s="172">
        <f>'Staff Details'!C23</f>
        <v>700</v>
      </c>
      <c r="E46" s="132"/>
      <c r="F46" s="132"/>
      <c r="G46" s="132"/>
      <c r="H46" s="174">
        <f t="shared" si="14"/>
        <v>700</v>
      </c>
      <c r="I46" s="174">
        <f>0.055*D46</f>
        <v>38.5</v>
      </c>
      <c r="J46" s="174">
        <f t="shared" si="15"/>
        <v>661.5</v>
      </c>
      <c r="K46" s="172">
        <f t="shared" si="17"/>
        <v>42.362499999999997</v>
      </c>
      <c r="L46" s="172">
        <v>20</v>
      </c>
      <c r="M46" s="175">
        <v>0</v>
      </c>
      <c r="N46" s="175">
        <v>0</v>
      </c>
      <c r="O46" s="175">
        <v>0</v>
      </c>
      <c r="P46" s="172">
        <f t="shared" si="16"/>
        <v>62.362499999999997</v>
      </c>
      <c r="Q46" s="172">
        <f>661.5-62.36</f>
        <v>599.14</v>
      </c>
      <c r="R46" s="172">
        <f>0.13*D46</f>
        <v>91</v>
      </c>
      <c r="S46" s="132">
        <v>2356</v>
      </c>
      <c r="T46" s="132"/>
    </row>
    <row r="47" spans="1:25" ht="20.25" x14ac:dyDescent="0.3">
      <c r="A47" s="187" t="s">
        <v>40</v>
      </c>
      <c r="B47" s="173" t="str">
        <f>'Staff Details'!B24</f>
        <v>EBENEZER BOSU</v>
      </c>
      <c r="C47" s="173"/>
      <c r="D47" s="172">
        <f>'Staff Details'!C24</f>
        <v>330</v>
      </c>
      <c r="E47" s="173"/>
      <c r="F47" s="173"/>
      <c r="G47" s="173"/>
      <c r="H47" s="174">
        <f t="shared" si="14"/>
        <v>330</v>
      </c>
      <c r="I47" s="174">
        <v>0</v>
      </c>
      <c r="J47" s="174">
        <f t="shared" si="15"/>
        <v>330</v>
      </c>
      <c r="K47" s="172">
        <f t="shared" ref="K47:K61" si="18">IF(J47&lt;=$G$9,$H$9,IF(AND(J47&gt;$G$9,J47&lt;=$G$10),(J47-$G$9)*$E$10,IF(AND(J47&gt;$G$10,J47&lt;=$G$11),$H$10+(J47-$G$10)*$E$11,IF(AND(J47&gt;$G$11,J47&lt;=$G$12),$H$11+(J47-$G$11)*$E$12,IF(J47&gt;$G$12,$H$12+(J47-$G$12)*$E$13,0)))))</f>
        <v>2.1</v>
      </c>
      <c r="L47" s="172">
        <v>20</v>
      </c>
      <c r="M47" s="175">
        <v>0</v>
      </c>
      <c r="N47" s="175">
        <v>0</v>
      </c>
      <c r="O47" s="175">
        <v>0</v>
      </c>
      <c r="P47" s="172">
        <f t="shared" si="16"/>
        <v>22.1</v>
      </c>
      <c r="Q47" s="172">
        <f>330-22.1</f>
        <v>307.89999999999998</v>
      </c>
      <c r="R47" s="172">
        <v>0</v>
      </c>
      <c r="S47" s="176">
        <v>1516</v>
      </c>
      <c r="T47" s="132" t="s">
        <v>145</v>
      </c>
    </row>
    <row r="48" spans="1:25" ht="20.25" x14ac:dyDescent="0.3">
      <c r="A48" s="187" t="s">
        <v>41</v>
      </c>
      <c r="B48" s="173" t="str">
        <f>'Staff Details'!B25</f>
        <v>ATAA CHRISTIANA</v>
      </c>
      <c r="C48" s="173"/>
      <c r="D48" s="172">
        <f>'Staff Details'!C25</f>
        <v>520</v>
      </c>
      <c r="E48" s="173"/>
      <c r="F48" s="173"/>
      <c r="G48" s="173"/>
      <c r="H48" s="174">
        <f t="shared" si="14"/>
        <v>520</v>
      </c>
      <c r="I48" s="174">
        <v>0</v>
      </c>
      <c r="J48" s="174">
        <f t="shared" si="15"/>
        <v>520</v>
      </c>
      <c r="K48" s="172">
        <f t="shared" si="18"/>
        <v>18.200000000000003</v>
      </c>
      <c r="L48" s="172">
        <v>20</v>
      </c>
      <c r="M48" s="175">
        <v>0</v>
      </c>
      <c r="N48" s="175">
        <v>0</v>
      </c>
      <c r="O48" s="175">
        <v>0</v>
      </c>
      <c r="P48" s="172">
        <f t="shared" si="16"/>
        <v>38.200000000000003</v>
      </c>
      <c r="Q48" s="172">
        <f>520-38.2</f>
        <v>481.8</v>
      </c>
      <c r="R48" s="172">
        <v>0</v>
      </c>
      <c r="S48" s="176">
        <v>1518</v>
      </c>
      <c r="T48" s="132" t="s">
        <v>144</v>
      </c>
    </row>
    <row r="49" spans="1:24" ht="20.25" x14ac:dyDescent="0.3">
      <c r="A49" s="187" t="s">
        <v>42</v>
      </c>
      <c r="B49" s="173" t="str">
        <f>'Staff Details'!B26</f>
        <v>JANET ACQUAH</v>
      </c>
      <c r="C49" s="173"/>
      <c r="D49" s="172">
        <f>'Staff Details'!C26</f>
        <v>440</v>
      </c>
      <c r="E49" s="173"/>
      <c r="F49" s="173"/>
      <c r="G49" s="173"/>
      <c r="H49" s="174">
        <f t="shared" si="14"/>
        <v>440</v>
      </c>
      <c r="I49" s="174">
        <v>0</v>
      </c>
      <c r="J49" s="174">
        <f t="shared" si="15"/>
        <v>440</v>
      </c>
      <c r="K49" s="172">
        <f t="shared" si="18"/>
        <v>10.199999999999999</v>
      </c>
      <c r="L49" s="172">
        <v>20</v>
      </c>
      <c r="M49" s="175">
        <v>0</v>
      </c>
      <c r="N49" s="175">
        <v>0</v>
      </c>
      <c r="O49" s="175">
        <v>0</v>
      </c>
      <c r="P49" s="172">
        <f t="shared" si="16"/>
        <v>30.2</v>
      </c>
      <c r="Q49" s="172">
        <f>440-30.2</f>
        <v>409.8</v>
      </c>
      <c r="R49" s="172">
        <v>0</v>
      </c>
      <c r="S49" s="176">
        <v>1577</v>
      </c>
      <c r="T49" s="132" t="s">
        <v>138</v>
      </c>
    </row>
    <row r="50" spans="1:24" ht="20.25" x14ac:dyDescent="0.3">
      <c r="A50" s="187" t="s">
        <v>43</v>
      </c>
      <c r="B50" s="173" t="str">
        <f>'Staff Details'!B27</f>
        <v>ABULAI MARIAM</v>
      </c>
      <c r="C50" s="173"/>
      <c r="D50" s="172">
        <f>'Staff Details'!C27</f>
        <v>550</v>
      </c>
      <c r="E50" s="173"/>
      <c r="F50" s="173"/>
      <c r="G50" s="173"/>
      <c r="H50" s="174">
        <f t="shared" si="14"/>
        <v>550</v>
      </c>
      <c r="I50" s="174">
        <f>0.055*D50</f>
        <v>30.25</v>
      </c>
      <c r="J50" s="174">
        <f t="shared" si="15"/>
        <v>519.75</v>
      </c>
      <c r="K50" s="172">
        <f t="shared" si="18"/>
        <v>18.175000000000001</v>
      </c>
      <c r="L50" s="172">
        <v>20</v>
      </c>
      <c r="M50" s="175">
        <v>0</v>
      </c>
      <c r="N50" s="175">
        <v>0</v>
      </c>
      <c r="O50" s="175">
        <v>0</v>
      </c>
      <c r="P50" s="172">
        <f t="shared" si="16"/>
        <v>38.174999999999997</v>
      </c>
      <c r="Q50" s="172">
        <f>519.75-38.18</f>
        <v>481.57</v>
      </c>
      <c r="R50" s="172">
        <f>0.13*D50</f>
        <v>71.5</v>
      </c>
      <c r="S50" s="176">
        <v>1633</v>
      </c>
      <c r="T50" s="132"/>
    </row>
    <row r="51" spans="1:24" ht="20.25" x14ac:dyDescent="0.3">
      <c r="A51" s="187" t="s">
        <v>44</v>
      </c>
      <c r="B51" s="173" t="str">
        <f>'Staff Details'!B29</f>
        <v>JOSHUA KORANG YEBOAH</v>
      </c>
      <c r="C51" s="173"/>
      <c r="D51" s="172">
        <f>'Staff Details'!C29</f>
        <v>605</v>
      </c>
      <c r="E51" s="173"/>
      <c r="F51" s="173"/>
      <c r="G51" s="173"/>
      <c r="H51" s="174">
        <f t="shared" si="14"/>
        <v>605</v>
      </c>
      <c r="I51" s="174">
        <v>0</v>
      </c>
      <c r="J51" s="174">
        <f t="shared" si="15"/>
        <v>605</v>
      </c>
      <c r="K51" s="172">
        <f t="shared" si="18"/>
        <v>32.475000000000001</v>
      </c>
      <c r="L51" s="172">
        <v>20</v>
      </c>
      <c r="M51" s="175">
        <v>0</v>
      </c>
      <c r="N51" s="175">
        <v>0</v>
      </c>
      <c r="O51" s="175">
        <v>0</v>
      </c>
      <c r="P51" s="172">
        <f t="shared" si="16"/>
        <v>52.475000000000001</v>
      </c>
      <c r="Q51" s="172">
        <f>605-52.48</f>
        <v>552.52</v>
      </c>
      <c r="R51" s="172">
        <v>0</v>
      </c>
      <c r="S51" s="176">
        <v>791</v>
      </c>
      <c r="T51" s="132"/>
    </row>
    <row r="52" spans="1:24" ht="20.25" x14ac:dyDescent="0.3">
      <c r="A52" s="187" t="s">
        <v>45</v>
      </c>
      <c r="B52" s="173" t="str">
        <f>'Staff Details'!B30</f>
        <v>PRINCE OPPONG</v>
      </c>
      <c r="C52" s="173"/>
      <c r="D52" s="172">
        <f>'Staff Details'!C30</f>
        <v>320</v>
      </c>
      <c r="E52" s="173"/>
      <c r="F52" s="173"/>
      <c r="G52" s="173"/>
      <c r="H52" s="174">
        <f t="shared" si="14"/>
        <v>320</v>
      </c>
      <c r="I52" s="174">
        <v>0</v>
      </c>
      <c r="J52" s="174">
        <f t="shared" si="15"/>
        <v>320</v>
      </c>
      <c r="K52" s="172">
        <f t="shared" si="18"/>
        <v>1.6</v>
      </c>
      <c r="L52" s="172">
        <v>20</v>
      </c>
      <c r="M52" s="175">
        <v>0</v>
      </c>
      <c r="N52" s="175">
        <v>0</v>
      </c>
      <c r="O52" s="175">
        <v>0</v>
      </c>
      <c r="P52" s="172">
        <f t="shared" si="16"/>
        <v>21.6</v>
      </c>
      <c r="Q52" s="172">
        <f>320-21.6</f>
        <v>298.39999999999998</v>
      </c>
      <c r="R52" s="172">
        <v>0</v>
      </c>
      <c r="S52" s="176">
        <v>1682</v>
      </c>
      <c r="T52" s="132"/>
    </row>
    <row r="53" spans="1:24" ht="20.25" x14ac:dyDescent="0.3">
      <c r="A53" s="187" t="s">
        <v>46</v>
      </c>
      <c r="B53" s="173" t="str">
        <f>'Staff Details'!B31</f>
        <v>ATTA ADJEI</v>
      </c>
      <c r="C53" s="173"/>
      <c r="D53" s="172">
        <f>'Staff Details'!C31</f>
        <v>360</v>
      </c>
      <c r="E53" s="173"/>
      <c r="F53" s="173"/>
      <c r="G53" s="173"/>
      <c r="H53" s="174">
        <f t="shared" si="14"/>
        <v>360</v>
      </c>
      <c r="I53" s="174">
        <v>0</v>
      </c>
      <c r="J53" s="174">
        <f t="shared" si="15"/>
        <v>360</v>
      </c>
      <c r="K53" s="172">
        <f t="shared" si="18"/>
        <v>3.6</v>
      </c>
      <c r="L53" s="172">
        <v>20</v>
      </c>
      <c r="M53" s="175">
        <v>0</v>
      </c>
      <c r="N53" s="175">
        <v>30</v>
      </c>
      <c r="O53" s="175">
        <v>0</v>
      </c>
      <c r="P53" s="172">
        <f t="shared" si="16"/>
        <v>53.6</v>
      </c>
      <c r="Q53" s="172">
        <f>360-53.6</f>
        <v>306.39999999999998</v>
      </c>
      <c r="R53" s="172">
        <v>0</v>
      </c>
      <c r="S53" s="176">
        <v>1683</v>
      </c>
      <c r="T53" s="132"/>
    </row>
    <row r="54" spans="1:24" ht="20.25" x14ac:dyDescent="0.3">
      <c r="A54" s="187" t="s">
        <v>47</v>
      </c>
      <c r="B54" s="173" t="str">
        <f>'Staff Details'!B32</f>
        <v>SARFO ADU TUTU</v>
      </c>
      <c r="C54" s="173"/>
      <c r="D54" s="172">
        <f>'Staff Details'!C32</f>
        <v>440</v>
      </c>
      <c r="E54" s="173"/>
      <c r="F54" s="173"/>
      <c r="G54" s="173"/>
      <c r="H54" s="174">
        <f t="shared" si="14"/>
        <v>440</v>
      </c>
      <c r="I54" s="174">
        <v>0</v>
      </c>
      <c r="J54" s="174">
        <f t="shared" si="15"/>
        <v>440</v>
      </c>
      <c r="K54" s="172">
        <f t="shared" si="18"/>
        <v>10.199999999999999</v>
      </c>
      <c r="L54" s="172">
        <v>20</v>
      </c>
      <c r="M54" s="175">
        <v>0</v>
      </c>
      <c r="N54" s="175">
        <v>0</v>
      </c>
      <c r="O54" s="175">
        <v>0</v>
      </c>
      <c r="P54" s="172">
        <f t="shared" si="16"/>
        <v>30.2</v>
      </c>
      <c r="Q54" s="172">
        <f>440-30.2</f>
        <v>409.8</v>
      </c>
      <c r="R54" s="172">
        <v>0</v>
      </c>
      <c r="S54" s="176">
        <v>669</v>
      </c>
      <c r="T54" s="132" t="s">
        <v>139</v>
      </c>
    </row>
    <row r="55" spans="1:24" ht="20.25" x14ac:dyDescent="0.3">
      <c r="A55" s="187" t="s">
        <v>48</v>
      </c>
      <c r="B55" s="173" t="str">
        <f>'Staff Details'!B33</f>
        <v>KENNETH AGYAPONG</v>
      </c>
      <c r="C55" s="173"/>
      <c r="D55" s="172">
        <f>'Staff Details'!C33</f>
        <v>320</v>
      </c>
      <c r="E55" s="173"/>
      <c r="F55" s="173"/>
      <c r="G55" s="173"/>
      <c r="H55" s="174">
        <f t="shared" si="14"/>
        <v>320</v>
      </c>
      <c r="I55" s="174">
        <v>0</v>
      </c>
      <c r="J55" s="174">
        <f t="shared" si="15"/>
        <v>320</v>
      </c>
      <c r="K55" s="172">
        <f t="shared" si="18"/>
        <v>1.6</v>
      </c>
      <c r="L55" s="172">
        <v>20</v>
      </c>
      <c r="M55" s="175">
        <v>20</v>
      </c>
      <c r="N55" s="175">
        <v>10</v>
      </c>
      <c r="O55" s="175">
        <v>0</v>
      </c>
      <c r="P55" s="172">
        <f t="shared" si="16"/>
        <v>51.6</v>
      </c>
      <c r="Q55" s="172">
        <f>320-51.6</f>
        <v>268.39999999999998</v>
      </c>
      <c r="R55" s="172">
        <v>0</v>
      </c>
      <c r="S55" s="176">
        <v>2137</v>
      </c>
      <c r="T55" s="132"/>
    </row>
    <row r="56" spans="1:24" ht="20.25" x14ac:dyDescent="0.3">
      <c r="A56" s="187" t="s">
        <v>49</v>
      </c>
      <c r="B56" s="173" t="str">
        <f>'Staff Details'!B34</f>
        <v>EMMANUEL ACHEAMPONG</v>
      </c>
      <c r="C56" s="173"/>
      <c r="D56" s="172">
        <f>'Staff Details'!C34</f>
        <v>320</v>
      </c>
      <c r="E56" s="173"/>
      <c r="F56" s="173"/>
      <c r="G56" s="173"/>
      <c r="H56" s="174">
        <f t="shared" si="14"/>
        <v>320</v>
      </c>
      <c r="I56" s="174">
        <v>0</v>
      </c>
      <c r="J56" s="174">
        <f t="shared" si="15"/>
        <v>320</v>
      </c>
      <c r="K56" s="172">
        <f t="shared" si="18"/>
        <v>1.6</v>
      </c>
      <c r="L56" s="172">
        <v>20</v>
      </c>
      <c r="M56" s="175">
        <v>20</v>
      </c>
      <c r="N56" s="175">
        <v>10</v>
      </c>
      <c r="O56" s="175">
        <v>0</v>
      </c>
      <c r="P56" s="172">
        <f t="shared" si="16"/>
        <v>51.6</v>
      </c>
      <c r="Q56" s="172">
        <f>320-51.6</f>
        <v>268.39999999999998</v>
      </c>
      <c r="R56" s="172">
        <v>0</v>
      </c>
      <c r="S56" s="176">
        <v>2138</v>
      </c>
      <c r="T56" s="132" t="s">
        <v>140</v>
      </c>
    </row>
    <row r="57" spans="1:24" ht="20.25" x14ac:dyDescent="0.3">
      <c r="A57" s="187" t="s">
        <v>50</v>
      </c>
      <c r="B57" s="173" t="str">
        <f>'Staff Details'!B35</f>
        <v>BAFFOUR ASARE</v>
      </c>
      <c r="C57" s="173"/>
      <c r="D57" s="172">
        <f>'Staff Details'!C35</f>
        <v>770</v>
      </c>
      <c r="E57" s="172"/>
      <c r="F57" s="172"/>
      <c r="G57" s="172"/>
      <c r="H57" s="174">
        <f t="shared" si="14"/>
        <v>770</v>
      </c>
      <c r="I57" s="174">
        <v>42.35</v>
      </c>
      <c r="J57" s="174">
        <f t="shared" si="15"/>
        <v>727.65</v>
      </c>
      <c r="K57" s="172">
        <f t="shared" si="18"/>
        <v>53.938749999999992</v>
      </c>
      <c r="L57" s="172">
        <v>20</v>
      </c>
      <c r="M57" s="172">
        <v>0</v>
      </c>
      <c r="N57" s="172">
        <v>0</v>
      </c>
      <c r="O57" s="172">
        <v>0</v>
      </c>
      <c r="P57" s="172">
        <f t="shared" si="16"/>
        <v>73.938749999999999</v>
      </c>
      <c r="Q57" s="172">
        <f>727.65-73.94</f>
        <v>653.71</v>
      </c>
      <c r="R57" s="172">
        <f t="shared" ref="R57" si="19">0.13*D57</f>
        <v>100.10000000000001</v>
      </c>
      <c r="S57" s="176"/>
      <c r="T57" s="132" t="s">
        <v>146</v>
      </c>
    </row>
    <row r="58" spans="1:24" ht="20.25" x14ac:dyDescent="0.3">
      <c r="A58" s="187" t="s">
        <v>51</v>
      </c>
      <c r="B58" s="173" t="str">
        <f>'Staff Details'!B36</f>
        <v>DOR-ERE MOSES</v>
      </c>
      <c r="C58" s="173"/>
      <c r="D58" s="172">
        <f>'Staff Details'!C36</f>
        <v>440</v>
      </c>
      <c r="E58" s="173"/>
      <c r="F58" s="173"/>
      <c r="G58" s="173"/>
      <c r="H58" s="174">
        <f t="shared" si="14"/>
        <v>440</v>
      </c>
      <c r="I58" s="174">
        <v>0</v>
      </c>
      <c r="J58" s="174">
        <f t="shared" si="15"/>
        <v>440</v>
      </c>
      <c r="K58" s="172">
        <f t="shared" si="18"/>
        <v>10.199999999999999</v>
      </c>
      <c r="L58" s="172">
        <v>20</v>
      </c>
      <c r="M58" s="175">
        <v>0</v>
      </c>
      <c r="N58" s="175">
        <v>0</v>
      </c>
      <c r="O58" s="175">
        <v>0</v>
      </c>
      <c r="P58" s="172">
        <f t="shared" si="16"/>
        <v>30.2</v>
      </c>
      <c r="Q58" s="172">
        <f>440-30.2</f>
        <v>409.8</v>
      </c>
      <c r="R58" s="172">
        <v>0</v>
      </c>
      <c r="S58" s="176">
        <v>682</v>
      </c>
      <c r="T58" s="132"/>
    </row>
    <row r="59" spans="1:24" ht="20.25" x14ac:dyDescent="0.3">
      <c r="A59" s="187" t="s">
        <v>52</v>
      </c>
      <c r="B59" s="173" t="str">
        <f>'Staff Details'!B37</f>
        <v>PATIENCE TUA</v>
      </c>
      <c r="C59" s="173"/>
      <c r="D59" s="172">
        <f>'Staff Details'!C37</f>
        <v>400</v>
      </c>
      <c r="E59" s="173"/>
      <c r="F59" s="173"/>
      <c r="G59" s="173"/>
      <c r="H59" s="174">
        <f t="shared" si="14"/>
        <v>400</v>
      </c>
      <c r="I59" s="174">
        <v>0</v>
      </c>
      <c r="J59" s="174">
        <f t="shared" si="15"/>
        <v>400</v>
      </c>
      <c r="K59" s="172">
        <f t="shared" si="18"/>
        <v>6.2</v>
      </c>
      <c r="L59" s="172">
        <v>20</v>
      </c>
      <c r="M59" s="175">
        <v>0</v>
      </c>
      <c r="N59" s="175">
        <v>0</v>
      </c>
      <c r="O59" s="175">
        <v>0</v>
      </c>
      <c r="P59" s="172">
        <f t="shared" si="16"/>
        <v>26.2</v>
      </c>
      <c r="Q59" s="172">
        <f>400-26.2</f>
        <v>373.8</v>
      </c>
      <c r="R59" s="172">
        <v>0</v>
      </c>
      <c r="S59" s="176">
        <v>2029</v>
      </c>
      <c r="T59" s="132"/>
    </row>
    <row r="60" spans="1:24" ht="20.25" x14ac:dyDescent="0.3">
      <c r="A60" s="187" t="s">
        <v>123</v>
      </c>
      <c r="B60" s="173" t="str">
        <f>'Staff Details'!B38</f>
        <v>PRINCE MANU</v>
      </c>
      <c r="C60" s="173"/>
      <c r="D60" s="172">
        <f>'Staff Details'!C38</f>
        <v>385</v>
      </c>
      <c r="E60" s="173"/>
      <c r="F60" s="173"/>
      <c r="G60" s="173"/>
      <c r="H60" s="174">
        <f t="shared" si="14"/>
        <v>385</v>
      </c>
      <c r="I60" s="174">
        <v>0</v>
      </c>
      <c r="J60" s="174">
        <f t="shared" si="15"/>
        <v>385</v>
      </c>
      <c r="K60" s="172">
        <f t="shared" si="18"/>
        <v>4.8500000000000005</v>
      </c>
      <c r="L60" s="172">
        <v>20</v>
      </c>
      <c r="M60" s="175">
        <v>0</v>
      </c>
      <c r="N60" s="175">
        <v>0</v>
      </c>
      <c r="O60" s="175">
        <v>0</v>
      </c>
      <c r="P60" s="172">
        <f t="shared" si="16"/>
        <v>24.85</v>
      </c>
      <c r="Q60" s="172">
        <f>385-24.85</f>
        <v>360.15</v>
      </c>
      <c r="R60" s="172">
        <v>0</v>
      </c>
      <c r="S60" s="176"/>
      <c r="T60" s="132"/>
    </row>
    <row r="61" spans="1:24" ht="20.25" x14ac:dyDescent="0.3">
      <c r="A61" s="187" t="s">
        <v>53</v>
      </c>
      <c r="B61" s="173" t="str">
        <f>'Staff Details'!B39</f>
        <v>HENRY NARTEY</v>
      </c>
      <c r="C61" s="173"/>
      <c r="D61" s="172">
        <f>'Staff Details'!C39</f>
        <v>660</v>
      </c>
      <c r="E61" s="173"/>
      <c r="F61" s="173"/>
      <c r="G61" s="173"/>
      <c r="H61" s="174">
        <f t="shared" si="14"/>
        <v>660</v>
      </c>
      <c r="I61" s="174">
        <v>0</v>
      </c>
      <c r="J61" s="174">
        <f t="shared" si="15"/>
        <v>660</v>
      </c>
      <c r="K61" s="172">
        <f t="shared" si="18"/>
        <v>42.099999999999994</v>
      </c>
      <c r="L61" s="172">
        <v>20</v>
      </c>
      <c r="M61" s="175">
        <v>0</v>
      </c>
      <c r="N61" s="175">
        <v>0</v>
      </c>
      <c r="O61" s="175">
        <v>0</v>
      </c>
      <c r="P61" s="172">
        <f t="shared" si="16"/>
        <v>62.099999999999994</v>
      </c>
      <c r="Q61" s="172">
        <f>660-62.1</f>
        <v>597.9</v>
      </c>
      <c r="R61" s="172">
        <v>0</v>
      </c>
      <c r="S61" s="176">
        <v>672</v>
      </c>
      <c r="T61" s="132"/>
      <c r="X61" s="20" t="s">
        <v>290</v>
      </c>
    </row>
    <row r="62" spans="1:24" ht="20.25" x14ac:dyDescent="0.3">
      <c r="A62" s="187" t="s">
        <v>54</v>
      </c>
      <c r="B62" s="173" t="str">
        <f>'Staff Details'!B41</f>
        <v>RANDY AMASAH</v>
      </c>
      <c r="C62" s="132"/>
      <c r="D62" s="178">
        <f>'Staff Details'!C41</f>
        <v>370</v>
      </c>
      <c r="E62" s="132"/>
      <c r="F62" s="132"/>
      <c r="G62" s="132"/>
      <c r="H62" s="174">
        <f t="shared" si="14"/>
        <v>370</v>
      </c>
      <c r="I62" s="174">
        <v>0</v>
      </c>
      <c r="J62" s="174">
        <f t="shared" si="15"/>
        <v>370</v>
      </c>
      <c r="K62" s="172">
        <f t="shared" ref="K62:K77" si="20">IF(J62&lt;=$G$9,$H$9,IF(AND(J62&gt;$G$9,J62&lt;=$G$10),(J62-$G$9)*$E$10,IF(AND(J62&gt;$G$10,J62&lt;=$G$11),$H$10+(J62-$G$10)*$E$11,IF(AND(J62&gt;$G$11,J62&lt;=$G$12),$H$11+(J62-$G$11)*$E$12,IF(J62&gt;$G$12,$H$12+(J62-$G$12)*$E$13,0)))))</f>
        <v>4.1000000000000005</v>
      </c>
      <c r="L62" s="178">
        <v>20</v>
      </c>
      <c r="M62" s="178">
        <v>0</v>
      </c>
      <c r="N62" s="166">
        <v>0</v>
      </c>
      <c r="O62" s="166">
        <v>0</v>
      </c>
      <c r="P62" s="172">
        <f t="shared" ref="P62:P76" si="21">SUM(K62:N62)</f>
        <v>24.1</v>
      </c>
      <c r="Q62" s="166">
        <f>370-24.1</f>
        <v>345.9</v>
      </c>
      <c r="R62" s="172">
        <v>0</v>
      </c>
      <c r="S62" s="132"/>
      <c r="T62" s="132"/>
    </row>
    <row r="63" spans="1:24" ht="20.25" x14ac:dyDescent="0.3">
      <c r="A63" s="187" t="s">
        <v>55</v>
      </c>
      <c r="B63" s="173" t="str">
        <f>'Staff Details'!B42</f>
        <v>ADDAI SEI CHRISTIANA</v>
      </c>
      <c r="C63" s="132"/>
      <c r="D63" s="178">
        <f>'Staff Details'!C42</f>
        <v>500</v>
      </c>
      <c r="E63" s="132"/>
      <c r="F63" s="132"/>
      <c r="G63" s="132"/>
      <c r="H63" s="174">
        <f t="shared" si="14"/>
        <v>500</v>
      </c>
      <c r="I63" s="174">
        <v>0</v>
      </c>
      <c r="J63" s="174">
        <f t="shared" si="15"/>
        <v>500</v>
      </c>
      <c r="K63" s="172">
        <f t="shared" si="20"/>
        <v>16.200000000000003</v>
      </c>
      <c r="L63" s="178">
        <v>20</v>
      </c>
      <c r="M63" s="178">
        <v>0</v>
      </c>
      <c r="N63" s="166">
        <v>0</v>
      </c>
      <c r="O63" s="166">
        <f>S66</f>
        <v>0</v>
      </c>
      <c r="P63" s="172">
        <f>SUM(K63:N63)</f>
        <v>36.200000000000003</v>
      </c>
      <c r="Q63" s="172">
        <f>500.02-36.2</f>
        <v>463.82</v>
      </c>
      <c r="R63" s="178">
        <f>S66</f>
        <v>0</v>
      </c>
      <c r="S63" s="132"/>
      <c r="T63" s="132"/>
    </row>
    <row r="64" spans="1:24" ht="20.25" x14ac:dyDescent="0.3">
      <c r="A64" s="187" t="s">
        <v>56</v>
      </c>
      <c r="B64" s="173" t="str">
        <f>'Staff Details'!B43</f>
        <v>SARAH YAA KUMI</v>
      </c>
      <c r="C64" s="132"/>
      <c r="D64" s="178">
        <f>'Staff Details'!C43</f>
        <v>400</v>
      </c>
      <c r="E64" s="132"/>
      <c r="F64" s="132"/>
      <c r="G64" s="132"/>
      <c r="H64" s="174">
        <f t="shared" si="14"/>
        <v>400</v>
      </c>
      <c r="I64" s="174">
        <v>0</v>
      </c>
      <c r="J64" s="174">
        <f t="shared" si="15"/>
        <v>400</v>
      </c>
      <c r="K64" s="172">
        <f t="shared" si="20"/>
        <v>6.2</v>
      </c>
      <c r="L64" s="179">
        <v>20</v>
      </c>
      <c r="M64" s="178">
        <v>0</v>
      </c>
      <c r="N64" s="166">
        <f t="shared" ref="N64:N72" si="22">S66</f>
        <v>0</v>
      </c>
      <c r="O64" s="166">
        <f>S66</f>
        <v>0</v>
      </c>
      <c r="P64" s="172">
        <f t="shared" si="21"/>
        <v>26.2</v>
      </c>
      <c r="Q64" s="172">
        <f>400-26.2</f>
        <v>373.8</v>
      </c>
      <c r="R64" s="166">
        <f>S66</f>
        <v>0</v>
      </c>
      <c r="S64" s="132"/>
      <c r="T64" s="132"/>
    </row>
    <row r="65" spans="1:20" ht="20.25" x14ac:dyDescent="0.3">
      <c r="A65" s="187" t="s">
        <v>57</v>
      </c>
      <c r="B65" s="173" t="str">
        <f>'Staff Details'!B44</f>
        <v>SAMUEL ATANGA</v>
      </c>
      <c r="C65" s="132"/>
      <c r="D65" s="178">
        <f>'Staff Details'!C44</f>
        <v>440</v>
      </c>
      <c r="E65" s="132"/>
      <c r="F65" s="132"/>
      <c r="G65" s="132"/>
      <c r="H65" s="174">
        <f t="shared" si="14"/>
        <v>440</v>
      </c>
      <c r="I65" s="174">
        <v>0</v>
      </c>
      <c r="J65" s="174">
        <f t="shared" si="15"/>
        <v>440</v>
      </c>
      <c r="K65" s="172">
        <f t="shared" si="20"/>
        <v>10.199999999999999</v>
      </c>
      <c r="L65" s="166">
        <v>20</v>
      </c>
      <c r="M65" s="178">
        <v>0</v>
      </c>
      <c r="N65" s="166">
        <f>S67</f>
        <v>0</v>
      </c>
      <c r="O65" s="166">
        <v>0</v>
      </c>
      <c r="P65" s="166">
        <f t="shared" si="21"/>
        <v>30.2</v>
      </c>
      <c r="Q65" s="166">
        <f>440-30.2</f>
        <v>409.8</v>
      </c>
      <c r="R65" s="166">
        <v>0</v>
      </c>
      <c r="S65" s="132"/>
      <c r="T65" s="132"/>
    </row>
    <row r="66" spans="1:20" ht="20.25" x14ac:dyDescent="0.3">
      <c r="A66" s="188" t="s">
        <v>58</v>
      </c>
      <c r="B66" s="173" t="str">
        <f>'Staff Details'!B45</f>
        <v>EMMANUEL BOAKYE</v>
      </c>
      <c r="C66" s="132"/>
      <c r="D66" s="178">
        <f>'Staff Details'!C45</f>
        <v>275</v>
      </c>
      <c r="E66" s="132"/>
      <c r="F66" s="132"/>
      <c r="G66" s="132"/>
      <c r="H66" s="174">
        <f t="shared" si="14"/>
        <v>275</v>
      </c>
      <c r="I66" s="174">
        <v>0</v>
      </c>
      <c r="J66" s="174">
        <f t="shared" si="15"/>
        <v>275</v>
      </c>
      <c r="K66" s="172">
        <f t="shared" si="20"/>
        <v>0</v>
      </c>
      <c r="L66" s="166">
        <v>20</v>
      </c>
      <c r="M66" s="178">
        <v>0</v>
      </c>
      <c r="N66" s="166">
        <v>20</v>
      </c>
      <c r="O66" s="166">
        <v>0</v>
      </c>
      <c r="P66" s="179">
        <f t="shared" si="21"/>
        <v>40</v>
      </c>
      <c r="Q66" s="166">
        <f>275-40</f>
        <v>235</v>
      </c>
      <c r="R66" s="166">
        <v>0</v>
      </c>
      <c r="S66" s="132"/>
      <c r="T66" s="132"/>
    </row>
    <row r="67" spans="1:20" ht="20.25" x14ac:dyDescent="0.3">
      <c r="A67" s="188" t="s">
        <v>59</v>
      </c>
      <c r="B67" s="173" t="str">
        <f>'Staff Details'!B46</f>
        <v xml:space="preserve">APPIAH ADDAI BOATENG </v>
      </c>
      <c r="C67" s="132"/>
      <c r="D67" s="178">
        <f>'Staff Details'!C46</f>
        <v>275</v>
      </c>
      <c r="E67" s="132"/>
      <c r="F67" s="132"/>
      <c r="G67" s="132"/>
      <c r="H67" s="174">
        <f t="shared" si="14"/>
        <v>275</v>
      </c>
      <c r="I67" s="174">
        <v>0</v>
      </c>
      <c r="J67" s="174">
        <f t="shared" si="15"/>
        <v>275</v>
      </c>
      <c r="K67" s="172">
        <f t="shared" si="20"/>
        <v>0</v>
      </c>
      <c r="L67" s="166">
        <v>20</v>
      </c>
      <c r="M67" s="178">
        <v>0</v>
      </c>
      <c r="N67" s="166">
        <v>30</v>
      </c>
      <c r="O67" s="166">
        <v>0</v>
      </c>
      <c r="P67" s="179">
        <f t="shared" si="21"/>
        <v>50</v>
      </c>
      <c r="Q67" s="166">
        <f>275-50</f>
        <v>225</v>
      </c>
      <c r="R67" s="166">
        <v>0</v>
      </c>
      <c r="S67" s="132"/>
      <c r="T67" s="132"/>
    </row>
    <row r="68" spans="1:20" ht="20.25" x14ac:dyDescent="0.3">
      <c r="A68" s="188" t="s">
        <v>60</v>
      </c>
      <c r="B68" s="173" t="str">
        <f>'Staff Details'!B47</f>
        <v>KEIPHA AHMED</v>
      </c>
      <c r="C68" s="132"/>
      <c r="D68" s="178">
        <f>'Staff Details'!C47</f>
        <v>770</v>
      </c>
      <c r="E68" s="132"/>
      <c r="F68" s="132"/>
      <c r="G68" s="132"/>
      <c r="H68" s="174">
        <f t="shared" si="14"/>
        <v>770</v>
      </c>
      <c r="I68" s="174">
        <v>42.35</v>
      </c>
      <c r="J68" s="174">
        <f t="shared" si="15"/>
        <v>727.65</v>
      </c>
      <c r="K68" s="172">
        <f t="shared" si="20"/>
        <v>53.938749999999992</v>
      </c>
      <c r="L68" s="166">
        <v>20</v>
      </c>
      <c r="M68" s="178">
        <v>200</v>
      </c>
      <c r="N68" s="166">
        <v>0</v>
      </c>
      <c r="O68" s="166">
        <v>0</v>
      </c>
      <c r="P68" s="179">
        <f>SUM(K68:N68)</f>
        <v>273.93875000000003</v>
      </c>
      <c r="Q68" s="180">
        <f>727.65-273.94</f>
        <v>453.71</v>
      </c>
      <c r="R68" s="166">
        <v>100.1</v>
      </c>
      <c r="S68" s="132"/>
      <c r="T68" s="132"/>
    </row>
    <row r="69" spans="1:20" ht="20.25" x14ac:dyDescent="0.3">
      <c r="A69" s="188" t="s">
        <v>61</v>
      </c>
      <c r="B69" s="173" t="str">
        <f>'Staff Details'!B48</f>
        <v>ALUSIBA PATIENCE</v>
      </c>
      <c r="C69" s="132"/>
      <c r="D69" s="178">
        <f>'Staff Details'!C48</f>
        <v>275</v>
      </c>
      <c r="E69" s="132"/>
      <c r="F69" s="132"/>
      <c r="G69" s="132"/>
      <c r="H69" s="174">
        <f t="shared" si="14"/>
        <v>275</v>
      </c>
      <c r="I69" s="174">
        <v>0</v>
      </c>
      <c r="J69" s="174">
        <f t="shared" si="15"/>
        <v>275</v>
      </c>
      <c r="K69" s="172">
        <f t="shared" si="20"/>
        <v>0</v>
      </c>
      <c r="L69" s="166">
        <v>20</v>
      </c>
      <c r="M69" s="178">
        <v>0</v>
      </c>
      <c r="N69" s="166">
        <f t="shared" si="22"/>
        <v>0</v>
      </c>
      <c r="O69" s="166">
        <v>0</v>
      </c>
      <c r="P69" s="179">
        <f t="shared" si="21"/>
        <v>20</v>
      </c>
      <c r="Q69" s="166">
        <f>275-20</f>
        <v>255</v>
      </c>
      <c r="R69" s="166">
        <v>0</v>
      </c>
      <c r="S69" s="132"/>
      <c r="T69" s="132"/>
    </row>
    <row r="70" spans="1:20" ht="20.25" x14ac:dyDescent="0.3">
      <c r="A70" s="188" t="s">
        <v>62</v>
      </c>
      <c r="B70" s="173" t="str">
        <f>'Staff Details'!B49</f>
        <v>AGYEIWAA RITA</v>
      </c>
      <c r="C70" s="132"/>
      <c r="D70" s="178">
        <f>'Staff Details'!C49</f>
        <v>275</v>
      </c>
      <c r="E70" s="132"/>
      <c r="F70" s="132"/>
      <c r="G70" s="132"/>
      <c r="H70" s="174">
        <f t="shared" si="14"/>
        <v>275</v>
      </c>
      <c r="I70" s="174">
        <v>0</v>
      </c>
      <c r="J70" s="174">
        <f t="shared" si="15"/>
        <v>275</v>
      </c>
      <c r="K70" s="172">
        <f t="shared" si="20"/>
        <v>0</v>
      </c>
      <c r="L70" s="166">
        <v>20</v>
      </c>
      <c r="M70" s="178">
        <v>0</v>
      </c>
      <c r="N70" s="166">
        <f t="shared" si="22"/>
        <v>0</v>
      </c>
      <c r="O70" s="166">
        <v>0</v>
      </c>
      <c r="P70" s="179">
        <f t="shared" si="21"/>
        <v>20</v>
      </c>
      <c r="Q70" s="166">
        <f>275-20</f>
        <v>255</v>
      </c>
      <c r="R70" s="166">
        <v>0</v>
      </c>
      <c r="S70" s="132"/>
      <c r="T70" s="132"/>
    </row>
    <row r="71" spans="1:20" ht="20.25" x14ac:dyDescent="0.3">
      <c r="A71" s="189" t="s">
        <v>63</v>
      </c>
      <c r="B71" s="173" t="str">
        <f>'Staff Details'!B50</f>
        <v>MARTHA DARKO</v>
      </c>
      <c r="C71" s="132"/>
      <c r="D71" s="178">
        <f>'Staff Details'!C50</f>
        <v>520</v>
      </c>
      <c r="E71" s="132"/>
      <c r="F71" s="132"/>
      <c r="G71" s="132"/>
      <c r="H71" s="174">
        <f t="shared" si="14"/>
        <v>520</v>
      </c>
      <c r="I71" s="174">
        <v>0</v>
      </c>
      <c r="J71" s="174">
        <f t="shared" si="15"/>
        <v>520</v>
      </c>
      <c r="K71" s="172">
        <f t="shared" si="20"/>
        <v>18.200000000000003</v>
      </c>
      <c r="L71" s="166">
        <v>20</v>
      </c>
      <c r="M71" s="178">
        <v>0</v>
      </c>
      <c r="N71" s="166">
        <f t="shared" si="22"/>
        <v>0</v>
      </c>
      <c r="O71" s="166">
        <v>0</v>
      </c>
      <c r="P71" s="179">
        <f t="shared" si="21"/>
        <v>38.200000000000003</v>
      </c>
      <c r="Q71" s="166">
        <f>520-38.2</f>
        <v>481.8</v>
      </c>
      <c r="R71" s="166">
        <v>0</v>
      </c>
      <c r="S71" s="132"/>
      <c r="T71" s="132"/>
    </row>
    <row r="72" spans="1:20" ht="20.25" x14ac:dyDescent="0.3">
      <c r="A72" s="190" t="s">
        <v>112</v>
      </c>
      <c r="B72" s="173" t="str">
        <f>'Staff Details'!B51</f>
        <v>KYEREMAA EMELIA</v>
      </c>
      <c r="C72" s="132"/>
      <c r="D72" s="178">
        <f>'Staff Details'!C51</f>
        <v>520</v>
      </c>
      <c r="E72" s="132"/>
      <c r="F72" s="132"/>
      <c r="G72" s="132"/>
      <c r="H72" s="174">
        <f t="shared" si="14"/>
        <v>520</v>
      </c>
      <c r="I72" s="174">
        <v>0</v>
      </c>
      <c r="J72" s="174">
        <f t="shared" si="15"/>
        <v>520</v>
      </c>
      <c r="K72" s="172">
        <f>IF(J72&lt;=$G$9,$H$9,IF(AND(J72&gt;$G$9,J72&lt;=$G$10),(J72-$G$9)*$E$10,IF(AND(J72&gt;$G$10,J72&lt;=$G$11),$H$10+(J72-$G$10)*$E$11,IF(AND(J72&gt;$G$11,J72&lt;=$G$12),$H$11+(J72-$G$11)*$E$12,IF(J72&gt;$G$12,$H$12+(J72-$G$12)*$E$13,0)))))</f>
        <v>18.200000000000003</v>
      </c>
      <c r="L72" s="166">
        <v>20</v>
      </c>
      <c r="M72" s="178">
        <v>0</v>
      </c>
      <c r="N72" s="166">
        <f t="shared" si="22"/>
        <v>0</v>
      </c>
      <c r="O72" s="166">
        <v>0</v>
      </c>
      <c r="P72" s="179">
        <f t="shared" si="21"/>
        <v>38.200000000000003</v>
      </c>
      <c r="Q72" s="166">
        <f>520-38.2</f>
        <v>481.8</v>
      </c>
      <c r="R72" s="166">
        <v>0</v>
      </c>
      <c r="S72" s="132"/>
      <c r="T72" s="132"/>
    </row>
    <row r="73" spans="1:20" ht="20.25" x14ac:dyDescent="0.3">
      <c r="A73" s="190" t="s">
        <v>113</v>
      </c>
      <c r="B73" s="173" t="str">
        <f>'Staff Details'!B52</f>
        <v>ABIGAIL AGYEMANG</v>
      </c>
      <c r="C73" s="132"/>
      <c r="D73" s="178">
        <f>'Staff Details'!C52</f>
        <v>520</v>
      </c>
      <c r="E73" s="132"/>
      <c r="F73" s="132"/>
      <c r="G73" s="132"/>
      <c r="H73" s="174">
        <f t="shared" si="14"/>
        <v>520</v>
      </c>
      <c r="I73" s="174">
        <v>0</v>
      </c>
      <c r="J73" s="174">
        <f t="shared" si="15"/>
        <v>520</v>
      </c>
      <c r="K73" s="172">
        <f t="shared" si="20"/>
        <v>18.200000000000003</v>
      </c>
      <c r="L73" s="166">
        <v>20</v>
      </c>
      <c r="M73" s="178">
        <v>0</v>
      </c>
      <c r="N73" s="166">
        <v>20</v>
      </c>
      <c r="O73" s="166">
        <v>0</v>
      </c>
      <c r="P73" s="179">
        <f t="shared" si="21"/>
        <v>58.2</v>
      </c>
      <c r="Q73" s="166">
        <f>520-58.2</f>
        <v>461.8</v>
      </c>
      <c r="R73" s="166">
        <v>0</v>
      </c>
      <c r="S73" s="132"/>
      <c r="T73" s="132"/>
    </row>
    <row r="74" spans="1:20" ht="20.25" x14ac:dyDescent="0.3">
      <c r="A74" s="190" t="s">
        <v>130</v>
      </c>
      <c r="B74" s="173" t="str">
        <f>'Staff Details'!B53</f>
        <v>MATILDA KONADU</v>
      </c>
      <c r="C74" s="132"/>
      <c r="D74" s="178">
        <f>'Staff Details'!C53</f>
        <v>350</v>
      </c>
      <c r="E74" s="132"/>
      <c r="F74" s="132"/>
      <c r="G74" s="132"/>
      <c r="H74" s="174">
        <f t="shared" si="14"/>
        <v>350</v>
      </c>
      <c r="I74" s="174">
        <v>0</v>
      </c>
      <c r="J74" s="174">
        <f t="shared" si="15"/>
        <v>350</v>
      </c>
      <c r="K74" s="172">
        <f t="shared" si="20"/>
        <v>3.1</v>
      </c>
      <c r="L74" s="166">
        <v>20</v>
      </c>
      <c r="M74" s="178">
        <v>0</v>
      </c>
      <c r="N74" s="166">
        <v>0</v>
      </c>
      <c r="O74" s="166">
        <v>0</v>
      </c>
      <c r="P74" s="179">
        <f t="shared" si="21"/>
        <v>23.1</v>
      </c>
      <c r="Q74" s="166">
        <f>350-23.1</f>
        <v>326.89999999999998</v>
      </c>
      <c r="R74" s="166">
        <v>0</v>
      </c>
      <c r="S74" s="132"/>
      <c r="T74" s="132"/>
    </row>
    <row r="75" spans="1:20" ht="20.25" x14ac:dyDescent="0.3">
      <c r="A75" s="190" t="s">
        <v>131</v>
      </c>
      <c r="B75" s="173" t="str">
        <f>'Staff Details'!B54</f>
        <v>ROBERTSON NANA KONADU</v>
      </c>
      <c r="C75" s="132"/>
      <c r="D75" s="178">
        <f>'Staff Details'!C54</f>
        <v>320</v>
      </c>
      <c r="E75" s="132"/>
      <c r="F75" s="132"/>
      <c r="G75" s="132"/>
      <c r="H75" s="174">
        <f t="shared" si="14"/>
        <v>320</v>
      </c>
      <c r="I75" s="174">
        <v>0</v>
      </c>
      <c r="J75" s="174">
        <f t="shared" si="15"/>
        <v>320</v>
      </c>
      <c r="K75" s="172">
        <f t="shared" si="20"/>
        <v>1.6</v>
      </c>
      <c r="L75" s="166">
        <v>20</v>
      </c>
      <c r="M75" s="178">
        <v>0</v>
      </c>
      <c r="N75" s="166">
        <v>0</v>
      </c>
      <c r="O75" s="166">
        <v>0</v>
      </c>
      <c r="P75" s="179">
        <f t="shared" si="21"/>
        <v>21.6</v>
      </c>
      <c r="Q75" s="166">
        <f>320-21.6</f>
        <v>298.39999999999998</v>
      </c>
      <c r="R75" s="166">
        <v>0</v>
      </c>
      <c r="S75" s="132"/>
      <c r="T75" s="132"/>
    </row>
    <row r="76" spans="1:20" ht="20.25" x14ac:dyDescent="0.3">
      <c r="A76" s="190" t="s">
        <v>149</v>
      </c>
      <c r="B76" s="173" t="str">
        <f>'Staff Details'!B55</f>
        <v>KWAKU MICHAEL</v>
      </c>
      <c r="C76" s="132"/>
      <c r="D76" s="178">
        <f>'Staff Details'!C55</f>
        <v>370</v>
      </c>
      <c r="E76" s="132"/>
      <c r="F76" s="132"/>
      <c r="G76" s="132"/>
      <c r="H76" s="174">
        <f t="shared" si="14"/>
        <v>370</v>
      </c>
      <c r="I76" s="174">
        <v>0</v>
      </c>
      <c r="J76" s="174">
        <f t="shared" si="15"/>
        <v>370</v>
      </c>
      <c r="K76" s="172">
        <f t="shared" si="20"/>
        <v>4.1000000000000005</v>
      </c>
      <c r="L76" s="166">
        <v>20</v>
      </c>
      <c r="M76" s="178">
        <v>0</v>
      </c>
      <c r="N76" s="166">
        <v>0</v>
      </c>
      <c r="O76" s="166">
        <v>0</v>
      </c>
      <c r="P76" s="179">
        <f t="shared" si="21"/>
        <v>24.1</v>
      </c>
      <c r="Q76" s="166">
        <f>370-24.1</f>
        <v>345.9</v>
      </c>
      <c r="R76" s="166">
        <v>0</v>
      </c>
      <c r="S76" s="132"/>
      <c r="T76" s="132"/>
    </row>
    <row r="77" spans="1:20" ht="20.25" x14ac:dyDescent="0.3">
      <c r="A77" s="190" t="s">
        <v>222</v>
      </c>
      <c r="B77" s="173" t="str">
        <f>'Staff Details'!B56</f>
        <v>JOSEPH AMOAKO MANU</v>
      </c>
      <c r="C77" s="132"/>
      <c r="D77" s="178">
        <f>'Staff Details'!C56</f>
        <v>201</v>
      </c>
      <c r="E77" s="132"/>
      <c r="F77" s="132"/>
      <c r="G77" s="132"/>
      <c r="H77" s="174">
        <f t="shared" si="14"/>
        <v>201</v>
      </c>
      <c r="I77" s="174">
        <v>0</v>
      </c>
      <c r="J77" s="174">
        <f t="shared" si="15"/>
        <v>201</v>
      </c>
      <c r="K77" s="172">
        <f t="shared" si="20"/>
        <v>0</v>
      </c>
      <c r="L77" s="166">
        <v>0</v>
      </c>
      <c r="M77" s="178">
        <v>0</v>
      </c>
      <c r="N77" s="166">
        <v>0</v>
      </c>
      <c r="O77" s="166">
        <v>0</v>
      </c>
      <c r="P77" s="179">
        <f t="shared" ref="P77:P86" si="23">SUM(K77:N77)</f>
        <v>0</v>
      </c>
      <c r="Q77" s="166">
        <f>201-0</f>
        <v>201</v>
      </c>
      <c r="R77" s="166">
        <v>0</v>
      </c>
      <c r="S77" s="132">
        <v>4487</v>
      </c>
      <c r="T77" s="132" t="s">
        <v>289</v>
      </c>
    </row>
    <row r="78" spans="1:20" ht="20.25" x14ac:dyDescent="0.3">
      <c r="A78" s="190" t="s">
        <v>224</v>
      </c>
      <c r="B78" s="173" t="str">
        <f>'Staff Details'!B57</f>
        <v>EMELIA OBENG</v>
      </c>
      <c r="C78" s="132"/>
      <c r="D78" s="178">
        <f>'Staff Details'!C57</f>
        <v>250</v>
      </c>
      <c r="E78" s="132"/>
      <c r="F78" s="132"/>
      <c r="G78" s="132"/>
      <c r="H78" s="174">
        <f t="shared" ref="H78:H89" si="24">SUM(D78:G78)</f>
        <v>250</v>
      </c>
      <c r="I78" s="174">
        <v>0</v>
      </c>
      <c r="J78" s="174">
        <f t="shared" ref="J78:J88" si="25">H78-I78</f>
        <v>250</v>
      </c>
      <c r="K78" s="172">
        <f t="shared" ref="K78:K86" si="26">IF(J78&lt;=$G$9,$H$9,IF(AND(J78&gt;$G$9,J78&lt;=$G$10),(J78-$G$9)*$E$10,IF(AND(J78&gt;$G$10,J78&lt;=$G$11),$H$10+(J78-$G$10)*$E$11,IF(AND(J78&gt;$G$11,J78&lt;=$G$12),$H$11+(J78-$G$11)*$E$12,IF(J78&gt;$G$12,$H$12+(J78-$G$12)*$E$13,0)))))</f>
        <v>0</v>
      </c>
      <c r="L78" s="166">
        <v>20</v>
      </c>
      <c r="M78" s="166">
        <v>0</v>
      </c>
      <c r="N78" s="166">
        <v>0</v>
      </c>
      <c r="O78" s="166">
        <v>0</v>
      </c>
      <c r="P78" s="179">
        <f t="shared" si="23"/>
        <v>20</v>
      </c>
      <c r="Q78" s="166">
        <f>250-20</f>
        <v>230</v>
      </c>
      <c r="R78" s="166">
        <v>0</v>
      </c>
      <c r="S78" s="132"/>
      <c r="T78" s="132"/>
    </row>
    <row r="79" spans="1:20" ht="20.25" x14ac:dyDescent="0.3">
      <c r="A79" s="190" t="s">
        <v>246</v>
      </c>
      <c r="B79" s="173" t="str">
        <f>'Staff Details'!B58</f>
        <v>EBENEZER NAMBUO</v>
      </c>
      <c r="C79" s="132"/>
      <c r="D79" s="178">
        <f>'Staff Details'!C58</f>
        <v>250</v>
      </c>
      <c r="E79" s="132"/>
      <c r="F79" s="132"/>
      <c r="G79" s="132"/>
      <c r="H79" s="174">
        <f t="shared" si="24"/>
        <v>250</v>
      </c>
      <c r="I79" s="174">
        <v>0</v>
      </c>
      <c r="J79" s="174">
        <f t="shared" si="25"/>
        <v>250</v>
      </c>
      <c r="K79" s="172">
        <f t="shared" si="26"/>
        <v>0</v>
      </c>
      <c r="L79" s="166">
        <v>20</v>
      </c>
      <c r="M79" s="166">
        <v>0</v>
      </c>
      <c r="N79" s="166">
        <v>0</v>
      </c>
      <c r="O79" s="166">
        <v>0</v>
      </c>
      <c r="P79" s="179">
        <f t="shared" si="23"/>
        <v>20</v>
      </c>
      <c r="Q79" s="166">
        <f>250-20</f>
        <v>230</v>
      </c>
      <c r="R79" s="166">
        <v>0</v>
      </c>
      <c r="S79" s="132">
        <v>4675</v>
      </c>
      <c r="T79" s="132"/>
    </row>
    <row r="80" spans="1:20" ht="20.25" x14ac:dyDescent="0.3">
      <c r="A80" s="190" t="s">
        <v>269</v>
      </c>
      <c r="B80" s="173" t="str">
        <f>'Staff Details'!B59</f>
        <v>YAW CHRISTIANA</v>
      </c>
      <c r="C80" s="132"/>
      <c r="D80" s="178">
        <f>'Staff Details'!C59</f>
        <v>250</v>
      </c>
      <c r="E80" s="132"/>
      <c r="F80" s="132"/>
      <c r="G80" s="132"/>
      <c r="H80" s="174">
        <f t="shared" si="24"/>
        <v>250</v>
      </c>
      <c r="I80" s="174">
        <v>0</v>
      </c>
      <c r="J80" s="174">
        <f t="shared" si="25"/>
        <v>250</v>
      </c>
      <c r="K80" s="172">
        <f t="shared" si="26"/>
        <v>0</v>
      </c>
      <c r="L80" s="166">
        <v>20</v>
      </c>
      <c r="M80" s="178">
        <v>0</v>
      </c>
      <c r="N80" s="166">
        <v>0</v>
      </c>
      <c r="O80" s="166">
        <v>0</v>
      </c>
      <c r="P80" s="179">
        <f t="shared" si="23"/>
        <v>20</v>
      </c>
      <c r="Q80" s="166">
        <f>250-20</f>
        <v>230</v>
      </c>
      <c r="R80" s="166">
        <v>0</v>
      </c>
      <c r="S80" s="132"/>
      <c r="T80" s="132"/>
    </row>
    <row r="81" spans="1:32" ht="20.25" x14ac:dyDescent="0.3">
      <c r="A81" s="190" t="s">
        <v>270</v>
      </c>
      <c r="B81" s="173" t="str">
        <f>'Staff Details'!B60</f>
        <v>TAWIAH ISAAC</v>
      </c>
      <c r="C81" s="132"/>
      <c r="D81" s="178">
        <f>'Staff Details'!C60</f>
        <v>250</v>
      </c>
      <c r="E81" s="132"/>
      <c r="F81" s="132"/>
      <c r="G81" s="132"/>
      <c r="H81" s="174">
        <f t="shared" si="24"/>
        <v>250</v>
      </c>
      <c r="I81" s="174">
        <v>0</v>
      </c>
      <c r="J81" s="174">
        <f t="shared" si="25"/>
        <v>250</v>
      </c>
      <c r="K81" s="172">
        <f t="shared" si="26"/>
        <v>0</v>
      </c>
      <c r="L81" s="166">
        <v>20</v>
      </c>
      <c r="M81" s="178">
        <v>0</v>
      </c>
      <c r="N81" s="166">
        <f>S83</f>
        <v>0</v>
      </c>
      <c r="O81" s="166">
        <v>0</v>
      </c>
      <c r="P81" s="179">
        <f t="shared" si="23"/>
        <v>20</v>
      </c>
      <c r="Q81" s="166">
        <f>250-20</f>
        <v>230</v>
      </c>
      <c r="R81" s="166">
        <v>0</v>
      </c>
      <c r="S81" s="132"/>
      <c r="T81" s="132"/>
    </row>
    <row r="82" spans="1:32" ht="20.25" x14ac:dyDescent="0.3">
      <c r="A82" s="190" t="s">
        <v>271</v>
      </c>
      <c r="B82" s="173" t="str">
        <f>'Staff Details'!B61</f>
        <v>SAMUEL ARTHUR</v>
      </c>
      <c r="C82" s="132"/>
      <c r="D82" s="178">
        <f>'Staff Details'!C61</f>
        <v>750</v>
      </c>
      <c r="E82" s="132"/>
      <c r="F82" s="132"/>
      <c r="G82" s="132"/>
      <c r="H82" s="174">
        <f t="shared" si="24"/>
        <v>750</v>
      </c>
      <c r="I82" s="174">
        <v>0</v>
      </c>
      <c r="J82" s="174">
        <f t="shared" si="25"/>
        <v>750</v>
      </c>
      <c r="K82" s="172">
        <f t="shared" si="26"/>
        <v>57.849999999999994</v>
      </c>
      <c r="L82" s="166">
        <v>20</v>
      </c>
      <c r="M82" s="178">
        <v>0</v>
      </c>
      <c r="N82" s="166">
        <f>S85</f>
        <v>0</v>
      </c>
      <c r="O82" s="166">
        <v>0</v>
      </c>
      <c r="P82" s="179">
        <f t="shared" si="23"/>
        <v>77.849999999999994</v>
      </c>
      <c r="Q82" s="166">
        <f>750-77.85</f>
        <v>672.15</v>
      </c>
      <c r="R82" s="166">
        <v>0</v>
      </c>
      <c r="S82" s="132">
        <v>4672</v>
      </c>
      <c r="T82" s="132"/>
    </row>
    <row r="83" spans="1:32" ht="20.25" x14ac:dyDescent="0.3">
      <c r="A83" s="190" t="s">
        <v>272</v>
      </c>
      <c r="B83" s="173" t="str">
        <f>'Staff Details'!B62</f>
        <v>BOABENG RICHARD</v>
      </c>
      <c r="C83" s="132"/>
      <c r="D83" s="178">
        <f>'Staff Details'!C62</f>
        <v>250</v>
      </c>
      <c r="E83" s="132"/>
      <c r="F83" s="132"/>
      <c r="G83" s="132"/>
      <c r="H83" s="174">
        <f t="shared" si="24"/>
        <v>250</v>
      </c>
      <c r="I83" s="174">
        <v>0</v>
      </c>
      <c r="J83" s="174">
        <f t="shared" si="25"/>
        <v>250</v>
      </c>
      <c r="K83" s="172">
        <f t="shared" si="26"/>
        <v>0</v>
      </c>
      <c r="L83" s="166">
        <v>20</v>
      </c>
      <c r="M83" s="178">
        <v>0</v>
      </c>
      <c r="N83" s="166">
        <v>20</v>
      </c>
      <c r="O83" s="166">
        <v>0</v>
      </c>
      <c r="P83" s="179">
        <f t="shared" si="23"/>
        <v>40</v>
      </c>
      <c r="Q83" s="166">
        <f>250-40</f>
        <v>210</v>
      </c>
      <c r="R83" s="166">
        <v>0</v>
      </c>
      <c r="S83" s="132"/>
      <c r="T83" s="132"/>
    </row>
    <row r="84" spans="1:32" ht="20.25" x14ac:dyDescent="0.3">
      <c r="A84" s="190" t="s">
        <v>273</v>
      </c>
      <c r="B84" s="173" t="str">
        <f>'Staff Details'!B63</f>
        <v>ASUMAH EMMANUEL</v>
      </c>
      <c r="C84" s="132"/>
      <c r="D84" s="178">
        <f>'Staff Details'!C63</f>
        <v>750</v>
      </c>
      <c r="E84" s="132"/>
      <c r="F84" s="132"/>
      <c r="G84" s="132"/>
      <c r="H84" s="174">
        <f t="shared" si="24"/>
        <v>750</v>
      </c>
      <c r="I84" s="174">
        <v>0</v>
      </c>
      <c r="J84" s="174">
        <f t="shared" si="25"/>
        <v>750</v>
      </c>
      <c r="K84" s="172">
        <f t="shared" si="26"/>
        <v>57.849999999999994</v>
      </c>
      <c r="L84" s="166">
        <v>20</v>
      </c>
      <c r="M84" s="166">
        <v>0</v>
      </c>
      <c r="N84" s="166">
        <v>0</v>
      </c>
      <c r="O84" s="166">
        <v>0</v>
      </c>
      <c r="P84" s="179">
        <f t="shared" si="23"/>
        <v>77.849999999999994</v>
      </c>
      <c r="Q84" s="166">
        <f>750-77.85</f>
        <v>672.15</v>
      </c>
      <c r="R84" s="166">
        <v>0</v>
      </c>
      <c r="S84" s="132"/>
      <c r="T84" s="132"/>
    </row>
    <row r="85" spans="1:32" ht="20.25" x14ac:dyDescent="0.3">
      <c r="A85" s="190" t="s">
        <v>274</v>
      </c>
      <c r="B85" s="173" t="str">
        <f>'Staff Details'!B64</f>
        <v>DESMOND KORANTENG D.</v>
      </c>
      <c r="C85" s="132"/>
      <c r="D85" s="178">
        <f>'Staff Details'!C64</f>
        <v>1030</v>
      </c>
      <c r="E85" s="132"/>
      <c r="F85" s="132"/>
      <c r="G85" s="132"/>
      <c r="H85" s="174">
        <f t="shared" si="24"/>
        <v>1030</v>
      </c>
      <c r="I85" s="174">
        <v>0</v>
      </c>
      <c r="J85" s="174">
        <f t="shared" si="25"/>
        <v>1030</v>
      </c>
      <c r="K85" s="172">
        <f t="shared" si="26"/>
        <v>106.85</v>
      </c>
      <c r="L85" s="166">
        <v>20</v>
      </c>
      <c r="M85" s="166">
        <v>0</v>
      </c>
      <c r="N85" s="166">
        <v>0</v>
      </c>
      <c r="O85" s="166">
        <v>0</v>
      </c>
      <c r="P85" s="179">
        <f t="shared" si="23"/>
        <v>126.85</v>
      </c>
      <c r="Q85" s="166">
        <f>1030-126.85</f>
        <v>903.15</v>
      </c>
      <c r="R85" s="166">
        <v>0</v>
      </c>
      <c r="S85" s="132"/>
      <c r="T85" s="132"/>
    </row>
    <row r="86" spans="1:32" ht="24.75" x14ac:dyDescent="0.6">
      <c r="A86" s="190" t="s">
        <v>275</v>
      </c>
      <c r="B86" s="173" t="str">
        <f>'Staff Details'!B65</f>
        <v>OWUSU KWAME</v>
      </c>
      <c r="C86" s="132"/>
      <c r="D86" s="193">
        <f>'Staff Details'!C65</f>
        <v>770</v>
      </c>
      <c r="E86" s="132"/>
      <c r="F86" s="132"/>
      <c r="G86" s="132"/>
      <c r="H86" s="191">
        <f t="shared" si="24"/>
        <v>770</v>
      </c>
      <c r="I86" s="191">
        <v>0</v>
      </c>
      <c r="J86" s="191">
        <f t="shared" si="25"/>
        <v>770</v>
      </c>
      <c r="K86" s="172">
        <f t="shared" si="26"/>
        <v>61.349999999999994</v>
      </c>
      <c r="L86" s="181">
        <v>20</v>
      </c>
      <c r="M86" s="181">
        <v>150</v>
      </c>
      <c r="N86" s="181">
        <v>0</v>
      </c>
      <c r="O86" s="181">
        <v>0</v>
      </c>
      <c r="P86" s="182">
        <f t="shared" si="23"/>
        <v>231.35</v>
      </c>
      <c r="Q86" s="181">
        <f>770-231.35</f>
        <v>538.65</v>
      </c>
      <c r="R86" s="181">
        <v>0</v>
      </c>
      <c r="S86" s="132"/>
      <c r="T86" s="132"/>
    </row>
    <row r="87" spans="1:32" ht="20.25" x14ac:dyDescent="0.3">
      <c r="A87" s="190"/>
      <c r="B87" s="132" t="s">
        <v>297</v>
      </c>
      <c r="C87" s="132"/>
      <c r="D87" s="178">
        <f>SUM(D35:D86)</f>
        <v>23721</v>
      </c>
      <c r="E87" s="132"/>
      <c r="F87" s="132"/>
      <c r="G87" s="132"/>
      <c r="H87" s="174">
        <f t="shared" si="24"/>
        <v>23721</v>
      </c>
      <c r="I87" s="174">
        <f t="shared" ref="I87:N87" si="27">SUM(I35:I86)</f>
        <v>253.27499999999998</v>
      </c>
      <c r="J87" s="174">
        <f t="shared" si="27"/>
        <v>23467.724999999999</v>
      </c>
      <c r="K87" s="172">
        <f t="shared" si="27"/>
        <v>851.43312500000036</v>
      </c>
      <c r="L87" s="166">
        <f t="shared" si="27"/>
        <v>1020</v>
      </c>
      <c r="M87" s="178">
        <f t="shared" si="27"/>
        <v>390</v>
      </c>
      <c r="N87" s="166">
        <f t="shared" si="27"/>
        <v>180</v>
      </c>
      <c r="O87" s="166">
        <v>0</v>
      </c>
      <c r="P87" s="179">
        <f>SUM(P35:P86)</f>
        <v>2441.433125</v>
      </c>
      <c r="Q87" s="166">
        <f>SUM(Q35:Q86)</f>
        <v>21026.3</v>
      </c>
      <c r="R87" s="166">
        <f>SUM(R35:R86)</f>
        <v>598.65</v>
      </c>
      <c r="S87" s="132"/>
      <c r="T87" s="132"/>
    </row>
    <row r="88" spans="1:32" ht="24.75" x14ac:dyDescent="0.6">
      <c r="A88" s="132"/>
      <c r="B88" s="173" t="s">
        <v>296</v>
      </c>
      <c r="C88" s="132"/>
      <c r="D88" s="193">
        <v>9077.1</v>
      </c>
      <c r="E88" s="132"/>
      <c r="F88" s="132"/>
      <c r="G88" s="132"/>
      <c r="H88" s="191">
        <f t="shared" si="24"/>
        <v>9077.1</v>
      </c>
      <c r="I88" s="191">
        <v>499.25</v>
      </c>
      <c r="J88" s="191">
        <f t="shared" si="25"/>
        <v>8577.85</v>
      </c>
      <c r="K88" s="194">
        <v>913.92</v>
      </c>
      <c r="L88" s="181">
        <v>120</v>
      </c>
      <c r="M88" s="181">
        <v>0</v>
      </c>
      <c r="N88" s="181">
        <v>0</v>
      </c>
      <c r="O88" s="181">
        <v>0</v>
      </c>
      <c r="P88" s="182">
        <v>1033.92</v>
      </c>
      <c r="Q88" s="181">
        <v>7543.93</v>
      </c>
      <c r="R88" s="181">
        <v>1050.02</v>
      </c>
      <c r="S88" s="132"/>
      <c r="T88" s="132"/>
    </row>
    <row r="89" spans="1:32" ht="22.5" x14ac:dyDescent="0.45">
      <c r="A89" s="132"/>
      <c r="B89" s="132" t="s">
        <v>298</v>
      </c>
      <c r="C89" s="132"/>
      <c r="D89" s="196">
        <v>32798.1</v>
      </c>
      <c r="E89" s="166"/>
      <c r="F89" s="166"/>
      <c r="G89" s="166"/>
      <c r="H89" s="192">
        <f t="shared" si="24"/>
        <v>32798.1</v>
      </c>
      <c r="I89" s="192">
        <v>752.53</v>
      </c>
      <c r="J89" s="192">
        <v>32045.58</v>
      </c>
      <c r="K89" s="197">
        <v>1765.35</v>
      </c>
      <c r="L89" s="183">
        <v>1140</v>
      </c>
      <c r="M89" s="183">
        <v>390</v>
      </c>
      <c r="N89" s="183">
        <v>180</v>
      </c>
      <c r="O89" s="183">
        <v>0</v>
      </c>
      <c r="P89" s="183">
        <v>3475.35</v>
      </c>
      <c r="Q89" s="183">
        <v>28570.23</v>
      </c>
      <c r="R89" s="183">
        <v>1648.67</v>
      </c>
      <c r="S89" s="132"/>
      <c r="T89" s="132"/>
      <c r="U89" s="96"/>
      <c r="V89" s="97"/>
      <c r="W89" s="98"/>
      <c r="X89" s="97"/>
      <c r="Y89" s="97"/>
      <c r="Z89" s="98"/>
      <c r="AA89" s="97"/>
      <c r="AB89" s="97"/>
      <c r="AC89" s="97"/>
      <c r="AD89" s="98"/>
      <c r="AE89" s="97"/>
      <c r="AF89" s="97"/>
    </row>
    <row r="91" spans="1:32" ht="18.75" x14ac:dyDescent="0.3">
      <c r="D91" s="111">
        <f>'Staff Details'!C74</f>
        <v>0</v>
      </c>
      <c r="H91" s="110">
        <f t="shared" ref="H91:H109" si="28">SUM(D91:G91)</f>
        <v>0</v>
      </c>
      <c r="I91" s="110">
        <v>0</v>
      </c>
      <c r="J91" s="110">
        <f t="shared" ref="J91:J108" si="29">H91-I91</f>
        <v>0</v>
      </c>
      <c r="K91" s="95">
        <f t="shared" ref="K91:K123" si="30">IF(J91&lt;=$G$9,$H$9,IF(AND(J91&gt;$G$9,J91&lt;=$G$10),(J91-$G$9)*$E$10,IF(AND(J91&gt;$G$10,J91&lt;=$G$11),$H$10+(J91-$G$10)*$E$11,IF(AND(J91&gt;$G$11,J91&lt;=$G$12),$H$11+(J91-$G$11)*$E$12,IF(J91&gt;$G$12,$H$12+(J91-$G$12)*$E$13,0)))))</f>
        <v>0</v>
      </c>
      <c r="L91" s="97">
        <v>0</v>
      </c>
      <c r="M91" s="111">
        <v>0</v>
      </c>
      <c r="N91" s="97">
        <f t="shared" ref="N91:N114" si="31">S93</f>
        <v>0</v>
      </c>
      <c r="P91" s="112">
        <f t="shared" ref="P91:P125" si="32">SUM(K91:N91)</f>
        <v>0</v>
      </c>
      <c r="R91" s="21">
        <v>0</v>
      </c>
    </row>
    <row r="92" spans="1:32" ht="18.75" x14ac:dyDescent="0.3">
      <c r="D92" s="111">
        <f>'Staff Details'!C75</f>
        <v>0</v>
      </c>
      <c r="H92" s="110">
        <f t="shared" si="28"/>
        <v>0</v>
      </c>
      <c r="I92" s="110">
        <v>0</v>
      </c>
      <c r="J92" s="110">
        <f t="shared" si="29"/>
        <v>0</v>
      </c>
      <c r="K92" s="95">
        <f>IF(J92&lt;=$G$9,$H$9,IF(AND(J92&gt;$G$9,J92&lt;=$G$10),(J92-$G$9)*$E$10,IF(AND(J92&gt;$G$10,J92&lt;=$G$11),$H$10+(J92-$G$10)*$E$11,IF(AND(J92&gt;$G$11,J92&lt;=$G$12),$H$11+(J92-$G$11)*$E$12,IF(J92&gt;$G$12,$H$12+(J92-$G$12)*$E$13,0)))))</f>
        <v>0</v>
      </c>
      <c r="L92" s="97">
        <v>0</v>
      </c>
      <c r="M92" s="111">
        <v>0</v>
      </c>
      <c r="N92" s="97">
        <f t="shared" si="31"/>
        <v>0</v>
      </c>
      <c r="P92" s="112">
        <f>SUM(K92:N92)</f>
        <v>0</v>
      </c>
      <c r="R92" s="21">
        <v>0</v>
      </c>
    </row>
    <row r="93" spans="1:32" ht="18.75" x14ac:dyDescent="0.3">
      <c r="D93" s="111">
        <f>'Staff Details'!C76</f>
        <v>0</v>
      </c>
      <c r="H93" s="110">
        <f t="shared" si="28"/>
        <v>0</v>
      </c>
      <c r="I93" s="110">
        <v>0</v>
      </c>
      <c r="J93" s="110">
        <f t="shared" si="29"/>
        <v>0</v>
      </c>
      <c r="K93" s="95">
        <f t="shared" si="30"/>
        <v>0</v>
      </c>
      <c r="L93" s="97">
        <v>0</v>
      </c>
      <c r="M93" s="111">
        <v>0</v>
      </c>
      <c r="N93" s="97">
        <f t="shared" si="31"/>
        <v>0</v>
      </c>
      <c r="P93" s="112">
        <f t="shared" si="32"/>
        <v>0</v>
      </c>
      <c r="R93" s="21">
        <v>0</v>
      </c>
    </row>
    <row r="94" spans="1:32" ht="18.75" x14ac:dyDescent="0.3">
      <c r="D94" s="111">
        <f>'Staff Details'!C77</f>
        <v>0</v>
      </c>
      <c r="H94" s="110">
        <f t="shared" si="28"/>
        <v>0</v>
      </c>
      <c r="I94" s="110">
        <v>0</v>
      </c>
      <c r="J94" s="110">
        <f t="shared" si="29"/>
        <v>0</v>
      </c>
      <c r="K94" s="95">
        <f t="shared" si="30"/>
        <v>0</v>
      </c>
      <c r="L94" s="97">
        <v>0</v>
      </c>
      <c r="M94" s="111">
        <v>0</v>
      </c>
      <c r="N94" s="97">
        <f t="shared" si="31"/>
        <v>0</v>
      </c>
      <c r="P94" s="112">
        <f t="shared" si="32"/>
        <v>0</v>
      </c>
      <c r="R94" s="21">
        <v>0</v>
      </c>
    </row>
    <row r="95" spans="1:32" ht="18.75" x14ac:dyDescent="0.3">
      <c r="D95" s="111">
        <f>'Staff Details'!C78</f>
        <v>0</v>
      </c>
      <c r="H95" s="110">
        <f t="shared" si="28"/>
        <v>0</v>
      </c>
      <c r="I95" s="110">
        <v>0</v>
      </c>
      <c r="J95" s="110">
        <f t="shared" si="29"/>
        <v>0</v>
      </c>
      <c r="K95" s="95">
        <f t="shared" si="30"/>
        <v>0</v>
      </c>
      <c r="L95" s="97">
        <v>0</v>
      </c>
      <c r="M95" s="111">
        <v>0</v>
      </c>
      <c r="N95" s="97">
        <f t="shared" si="31"/>
        <v>0</v>
      </c>
      <c r="P95" s="112">
        <f t="shared" si="32"/>
        <v>0</v>
      </c>
      <c r="R95" s="21">
        <v>0</v>
      </c>
    </row>
    <row r="96" spans="1:32" ht="18.75" x14ac:dyDescent="0.3">
      <c r="D96" s="111">
        <f>'Staff Details'!C79</f>
        <v>0</v>
      </c>
      <c r="H96" s="110">
        <f t="shared" si="28"/>
        <v>0</v>
      </c>
      <c r="I96" s="110">
        <v>0</v>
      </c>
      <c r="J96" s="110">
        <f t="shared" si="29"/>
        <v>0</v>
      </c>
      <c r="K96" s="95">
        <f t="shared" si="30"/>
        <v>0</v>
      </c>
      <c r="L96" s="97">
        <v>0</v>
      </c>
      <c r="M96" s="111">
        <v>0</v>
      </c>
      <c r="N96" s="97">
        <f t="shared" si="31"/>
        <v>0</v>
      </c>
      <c r="P96" s="112">
        <f t="shared" si="32"/>
        <v>0</v>
      </c>
      <c r="R96" s="21">
        <v>0</v>
      </c>
    </row>
    <row r="97" spans="4:18" ht="18.75" x14ac:dyDescent="0.3">
      <c r="D97" s="111">
        <f>'Staff Details'!C80</f>
        <v>0</v>
      </c>
      <c r="H97" s="110">
        <f t="shared" si="28"/>
        <v>0</v>
      </c>
      <c r="I97" s="110">
        <v>0</v>
      </c>
      <c r="J97" s="110">
        <f t="shared" si="29"/>
        <v>0</v>
      </c>
      <c r="K97" s="95">
        <f t="shared" si="30"/>
        <v>0</v>
      </c>
      <c r="L97" s="97">
        <v>0</v>
      </c>
      <c r="M97" s="111"/>
      <c r="N97" s="97">
        <f t="shared" si="31"/>
        <v>0</v>
      </c>
      <c r="P97" s="112">
        <f t="shared" si="32"/>
        <v>0</v>
      </c>
      <c r="R97" s="21">
        <v>0</v>
      </c>
    </row>
    <row r="98" spans="4:18" ht="18.75" x14ac:dyDescent="0.3">
      <c r="D98" s="111">
        <f>'Staff Details'!C81</f>
        <v>0</v>
      </c>
      <c r="H98" s="110">
        <f t="shared" si="28"/>
        <v>0</v>
      </c>
      <c r="I98" s="110">
        <v>0</v>
      </c>
      <c r="J98" s="110">
        <f t="shared" si="29"/>
        <v>0</v>
      </c>
      <c r="K98" s="95">
        <f t="shared" si="30"/>
        <v>0</v>
      </c>
      <c r="L98" s="97">
        <v>0</v>
      </c>
      <c r="M98" s="111">
        <v>0</v>
      </c>
      <c r="N98" s="97">
        <f t="shared" si="31"/>
        <v>0</v>
      </c>
      <c r="P98" s="112">
        <f t="shared" si="32"/>
        <v>0</v>
      </c>
      <c r="R98" s="21">
        <v>0</v>
      </c>
    </row>
    <row r="99" spans="4:18" ht="18.75" x14ac:dyDescent="0.3">
      <c r="D99" s="111">
        <f>'Staff Details'!C82</f>
        <v>0</v>
      </c>
      <c r="H99" s="110">
        <f t="shared" si="28"/>
        <v>0</v>
      </c>
      <c r="I99" s="110">
        <v>0</v>
      </c>
      <c r="J99" s="110">
        <f t="shared" si="29"/>
        <v>0</v>
      </c>
      <c r="K99" s="95">
        <f t="shared" si="30"/>
        <v>0</v>
      </c>
      <c r="L99" s="97">
        <v>0</v>
      </c>
      <c r="M99" s="111">
        <v>0</v>
      </c>
      <c r="N99" s="97">
        <f t="shared" si="31"/>
        <v>0</v>
      </c>
      <c r="P99" s="112">
        <f t="shared" si="32"/>
        <v>0</v>
      </c>
      <c r="R99" s="21">
        <v>0</v>
      </c>
    </row>
    <row r="100" spans="4:18" ht="18.75" x14ac:dyDescent="0.3">
      <c r="D100" s="111">
        <f>'Staff Details'!C83</f>
        <v>0</v>
      </c>
      <c r="H100" s="110">
        <f t="shared" si="28"/>
        <v>0</v>
      </c>
      <c r="I100" s="110">
        <v>0</v>
      </c>
      <c r="J100" s="110">
        <f t="shared" si="29"/>
        <v>0</v>
      </c>
      <c r="K100" s="95">
        <f t="shared" si="30"/>
        <v>0</v>
      </c>
      <c r="L100" s="97">
        <v>0</v>
      </c>
      <c r="M100" s="111">
        <v>0</v>
      </c>
      <c r="N100" s="97">
        <f t="shared" si="31"/>
        <v>0</v>
      </c>
      <c r="P100" s="112">
        <f t="shared" si="32"/>
        <v>0</v>
      </c>
      <c r="R100" s="21">
        <v>0</v>
      </c>
    </row>
    <row r="101" spans="4:18" ht="18.75" x14ac:dyDescent="0.3">
      <c r="D101" s="111">
        <f>'Staff Details'!C84</f>
        <v>0</v>
      </c>
      <c r="H101" s="110">
        <f t="shared" si="28"/>
        <v>0</v>
      </c>
      <c r="I101" s="110">
        <v>0</v>
      </c>
      <c r="J101" s="110">
        <f t="shared" si="29"/>
        <v>0</v>
      </c>
      <c r="K101" s="95">
        <f t="shared" si="30"/>
        <v>0</v>
      </c>
      <c r="L101" s="97">
        <v>0</v>
      </c>
      <c r="M101" s="111">
        <v>0</v>
      </c>
      <c r="N101" s="97">
        <f t="shared" si="31"/>
        <v>0</v>
      </c>
      <c r="P101" s="112">
        <f t="shared" si="32"/>
        <v>0</v>
      </c>
      <c r="R101" s="21">
        <v>0</v>
      </c>
    </row>
    <row r="102" spans="4:18" ht="18.75" x14ac:dyDescent="0.3">
      <c r="D102" s="111">
        <f>'Staff Details'!C85</f>
        <v>0</v>
      </c>
      <c r="H102" s="110">
        <f t="shared" si="28"/>
        <v>0</v>
      </c>
      <c r="I102" s="110">
        <v>0</v>
      </c>
      <c r="J102" s="110">
        <f t="shared" si="29"/>
        <v>0</v>
      </c>
      <c r="K102" s="95">
        <f t="shared" si="30"/>
        <v>0</v>
      </c>
      <c r="L102" s="97">
        <v>0</v>
      </c>
      <c r="M102" s="111">
        <v>0</v>
      </c>
      <c r="N102" s="97">
        <f t="shared" si="31"/>
        <v>0</v>
      </c>
      <c r="P102" s="112">
        <f t="shared" si="32"/>
        <v>0</v>
      </c>
      <c r="R102" s="21">
        <v>0</v>
      </c>
    </row>
    <row r="103" spans="4:18" ht="18.75" x14ac:dyDescent="0.3">
      <c r="D103" s="111">
        <f>'Staff Details'!C86</f>
        <v>0</v>
      </c>
      <c r="H103" s="110">
        <f t="shared" si="28"/>
        <v>0</v>
      </c>
      <c r="I103" s="110">
        <v>0</v>
      </c>
      <c r="J103" s="110">
        <f t="shared" si="29"/>
        <v>0</v>
      </c>
      <c r="K103" s="95">
        <f t="shared" si="30"/>
        <v>0</v>
      </c>
      <c r="L103" s="97">
        <v>0</v>
      </c>
      <c r="M103" s="111">
        <v>0</v>
      </c>
      <c r="N103" s="97">
        <f t="shared" si="31"/>
        <v>0</v>
      </c>
      <c r="P103" s="112">
        <f t="shared" si="32"/>
        <v>0</v>
      </c>
      <c r="R103" s="21">
        <v>0</v>
      </c>
    </row>
    <row r="104" spans="4:18" ht="18.75" x14ac:dyDescent="0.3">
      <c r="D104" s="111">
        <f>'Staff Details'!C87</f>
        <v>0</v>
      </c>
      <c r="H104" s="110">
        <f t="shared" si="28"/>
        <v>0</v>
      </c>
      <c r="I104" s="110">
        <v>0</v>
      </c>
      <c r="J104" s="110">
        <f t="shared" si="29"/>
        <v>0</v>
      </c>
      <c r="K104" s="95">
        <f t="shared" si="30"/>
        <v>0</v>
      </c>
      <c r="L104" s="97">
        <v>0</v>
      </c>
      <c r="M104" s="111">
        <v>0</v>
      </c>
      <c r="N104" s="97">
        <f t="shared" si="31"/>
        <v>0</v>
      </c>
      <c r="P104" s="112">
        <f t="shared" si="32"/>
        <v>0</v>
      </c>
      <c r="R104" s="21">
        <v>0</v>
      </c>
    </row>
    <row r="105" spans="4:18" ht="18.75" x14ac:dyDescent="0.3">
      <c r="D105" s="111">
        <f>'Staff Details'!C88</f>
        <v>0</v>
      </c>
      <c r="H105" s="110">
        <f t="shared" si="28"/>
        <v>0</v>
      </c>
      <c r="I105" s="110">
        <v>0</v>
      </c>
      <c r="J105" s="110">
        <f t="shared" si="29"/>
        <v>0</v>
      </c>
      <c r="K105" s="95">
        <f t="shared" si="30"/>
        <v>0</v>
      </c>
      <c r="L105" s="97">
        <v>0</v>
      </c>
      <c r="M105" s="111">
        <v>0</v>
      </c>
      <c r="N105" s="97">
        <f t="shared" si="31"/>
        <v>0</v>
      </c>
      <c r="P105" s="112">
        <f t="shared" si="32"/>
        <v>0</v>
      </c>
      <c r="R105" s="21">
        <v>0</v>
      </c>
    </row>
    <row r="106" spans="4:18" ht="18.75" x14ac:dyDescent="0.3">
      <c r="D106" s="111">
        <f>'Staff Details'!C89</f>
        <v>0</v>
      </c>
      <c r="H106" s="110">
        <f t="shared" si="28"/>
        <v>0</v>
      </c>
      <c r="I106" s="110">
        <v>0</v>
      </c>
      <c r="J106" s="110">
        <f t="shared" si="29"/>
        <v>0</v>
      </c>
      <c r="K106" s="95">
        <f t="shared" si="30"/>
        <v>0</v>
      </c>
      <c r="L106" s="97">
        <v>0</v>
      </c>
      <c r="M106" s="111">
        <v>0</v>
      </c>
      <c r="N106" s="97">
        <f t="shared" si="31"/>
        <v>0</v>
      </c>
      <c r="P106" s="112">
        <f t="shared" si="32"/>
        <v>0</v>
      </c>
      <c r="R106" s="21">
        <v>0</v>
      </c>
    </row>
    <row r="107" spans="4:18" ht="18.75" x14ac:dyDescent="0.3">
      <c r="D107" s="111">
        <f>'Staff Details'!C90</f>
        <v>0</v>
      </c>
      <c r="H107" s="110">
        <f t="shared" si="28"/>
        <v>0</v>
      </c>
      <c r="I107" s="110">
        <v>0</v>
      </c>
      <c r="J107" s="110">
        <f t="shared" si="29"/>
        <v>0</v>
      </c>
      <c r="K107" s="95">
        <f t="shared" si="30"/>
        <v>0</v>
      </c>
      <c r="L107" s="97">
        <v>0</v>
      </c>
      <c r="M107" s="111">
        <v>0</v>
      </c>
      <c r="N107" s="97">
        <f t="shared" si="31"/>
        <v>0</v>
      </c>
      <c r="P107" s="112">
        <f t="shared" si="32"/>
        <v>0</v>
      </c>
      <c r="R107" s="21">
        <v>0</v>
      </c>
    </row>
    <row r="108" spans="4:18" ht="18.75" x14ac:dyDescent="0.3">
      <c r="D108" s="111">
        <f>'Staff Details'!C91</f>
        <v>0</v>
      </c>
      <c r="H108" s="110">
        <f t="shared" si="28"/>
        <v>0</v>
      </c>
      <c r="I108" s="110">
        <v>0</v>
      </c>
      <c r="J108" s="110">
        <f t="shared" si="29"/>
        <v>0</v>
      </c>
      <c r="K108" s="95">
        <f t="shared" si="30"/>
        <v>0</v>
      </c>
      <c r="L108" s="97">
        <v>0</v>
      </c>
      <c r="M108" s="111">
        <v>0</v>
      </c>
      <c r="N108" s="97">
        <f t="shared" si="31"/>
        <v>0</v>
      </c>
      <c r="P108" s="112">
        <f t="shared" si="32"/>
        <v>0</v>
      </c>
      <c r="R108" s="21">
        <v>0</v>
      </c>
    </row>
    <row r="109" spans="4:18" ht="18.75" x14ac:dyDescent="0.3">
      <c r="D109" s="111">
        <f>'Staff Details'!C92</f>
        <v>0</v>
      </c>
      <c r="H109" s="110">
        <f t="shared" si="28"/>
        <v>0</v>
      </c>
      <c r="I109" s="110">
        <v>0</v>
      </c>
      <c r="J109" s="110">
        <f t="shared" ref="J109:J139" si="33">H109-I109</f>
        <v>0</v>
      </c>
      <c r="K109" s="95">
        <f t="shared" si="30"/>
        <v>0</v>
      </c>
      <c r="L109" s="97">
        <v>0</v>
      </c>
      <c r="M109" s="111">
        <v>0</v>
      </c>
      <c r="N109" s="97">
        <f t="shared" si="31"/>
        <v>0</v>
      </c>
      <c r="P109" s="112">
        <f t="shared" si="32"/>
        <v>0</v>
      </c>
      <c r="R109" s="21">
        <v>0</v>
      </c>
    </row>
    <row r="110" spans="4:18" ht="18.75" x14ac:dyDescent="0.3">
      <c r="D110" s="111">
        <f>'Staff Details'!C93</f>
        <v>0</v>
      </c>
      <c r="H110" s="110">
        <f t="shared" ref="H110:H173" si="34">SUM(D110:G110)</f>
        <v>0</v>
      </c>
      <c r="I110" s="110">
        <v>0</v>
      </c>
      <c r="J110" s="110">
        <f t="shared" si="33"/>
        <v>0</v>
      </c>
      <c r="K110" s="95">
        <f t="shared" si="30"/>
        <v>0</v>
      </c>
      <c r="L110" s="97">
        <v>0</v>
      </c>
      <c r="M110" s="111">
        <v>0</v>
      </c>
      <c r="N110" s="97">
        <f t="shared" si="31"/>
        <v>0</v>
      </c>
      <c r="P110" s="112">
        <f t="shared" si="32"/>
        <v>0</v>
      </c>
      <c r="R110" s="21">
        <v>0</v>
      </c>
    </row>
    <row r="111" spans="4:18" ht="18.75" x14ac:dyDescent="0.3">
      <c r="D111" s="111">
        <f>'Staff Details'!C94</f>
        <v>0</v>
      </c>
      <c r="H111" s="110">
        <f t="shared" si="34"/>
        <v>0</v>
      </c>
      <c r="I111" s="110">
        <v>0</v>
      </c>
      <c r="J111" s="110">
        <f t="shared" si="33"/>
        <v>0</v>
      </c>
      <c r="K111" s="95">
        <f t="shared" si="30"/>
        <v>0</v>
      </c>
      <c r="L111" s="97">
        <v>0</v>
      </c>
      <c r="M111" s="111">
        <v>0</v>
      </c>
      <c r="N111" s="97">
        <f t="shared" si="31"/>
        <v>0</v>
      </c>
      <c r="P111" s="112">
        <f t="shared" si="32"/>
        <v>0</v>
      </c>
      <c r="R111" s="21">
        <v>0</v>
      </c>
    </row>
    <row r="112" spans="4:18" ht="18.75" x14ac:dyDescent="0.3">
      <c r="D112" s="111">
        <f>'Staff Details'!C95</f>
        <v>0</v>
      </c>
      <c r="H112" s="110">
        <f t="shared" si="34"/>
        <v>0</v>
      </c>
      <c r="I112" s="110">
        <v>0</v>
      </c>
      <c r="J112" s="110">
        <f t="shared" si="33"/>
        <v>0</v>
      </c>
      <c r="K112" s="95">
        <f t="shared" si="30"/>
        <v>0</v>
      </c>
      <c r="L112" s="97">
        <v>0</v>
      </c>
      <c r="M112" s="111">
        <v>0</v>
      </c>
      <c r="N112" s="97">
        <f t="shared" si="31"/>
        <v>0</v>
      </c>
      <c r="P112" s="112">
        <f t="shared" si="32"/>
        <v>0</v>
      </c>
      <c r="R112" s="21">
        <v>0</v>
      </c>
    </row>
    <row r="113" spans="4:18" ht="18.75" x14ac:dyDescent="0.3">
      <c r="D113" s="111">
        <f>'Staff Details'!C96</f>
        <v>0</v>
      </c>
      <c r="H113" s="110">
        <f t="shared" si="34"/>
        <v>0</v>
      </c>
      <c r="I113" s="110">
        <v>0</v>
      </c>
      <c r="J113" s="110">
        <f t="shared" si="33"/>
        <v>0</v>
      </c>
      <c r="K113" s="95">
        <f t="shared" si="30"/>
        <v>0</v>
      </c>
      <c r="L113" s="97">
        <v>0</v>
      </c>
      <c r="M113" s="111">
        <v>0</v>
      </c>
      <c r="N113" s="97">
        <f t="shared" si="31"/>
        <v>0</v>
      </c>
      <c r="P113" s="112">
        <f t="shared" si="32"/>
        <v>0</v>
      </c>
      <c r="R113" s="21">
        <v>0</v>
      </c>
    </row>
    <row r="114" spans="4:18" ht="18.75" x14ac:dyDescent="0.3">
      <c r="D114" s="111">
        <f>'Staff Details'!C97</f>
        <v>0</v>
      </c>
      <c r="H114" s="110">
        <f t="shared" si="34"/>
        <v>0</v>
      </c>
      <c r="I114" s="110">
        <v>0</v>
      </c>
      <c r="J114" s="110">
        <f t="shared" si="33"/>
        <v>0</v>
      </c>
      <c r="K114" s="95">
        <f t="shared" si="30"/>
        <v>0</v>
      </c>
      <c r="L114" s="97">
        <v>0</v>
      </c>
      <c r="M114" s="111">
        <v>0</v>
      </c>
      <c r="N114" s="97">
        <f t="shared" si="31"/>
        <v>0</v>
      </c>
      <c r="P114" s="112">
        <f t="shared" si="32"/>
        <v>0</v>
      </c>
      <c r="R114" s="21">
        <v>0</v>
      </c>
    </row>
    <row r="115" spans="4:18" ht="18.75" x14ac:dyDescent="0.3">
      <c r="D115" s="111">
        <f>'Staff Details'!C98</f>
        <v>0</v>
      </c>
      <c r="H115" s="110">
        <f t="shared" si="34"/>
        <v>0</v>
      </c>
      <c r="I115" s="110">
        <v>0</v>
      </c>
      <c r="J115" s="110">
        <f t="shared" si="33"/>
        <v>0</v>
      </c>
      <c r="K115" s="95">
        <f t="shared" si="30"/>
        <v>0</v>
      </c>
      <c r="L115" s="97">
        <v>0</v>
      </c>
      <c r="M115" s="111">
        <v>0</v>
      </c>
      <c r="P115" s="112">
        <f t="shared" si="32"/>
        <v>0</v>
      </c>
      <c r="R115" s="21">
        <v>0</v>
      </c>
    </row>
    <row r="116" spans="4:18" ht="18.75" x14ac:dyDescent="0.3">
      <c r="D116" s="111">
        <f>'Staff Details'!C99</f>
        <v>0</v>
      </c>
      <c r="H116" s="110">
        <f t="shared" si="34"/>
        <v>0</v>
      </c>
      <c r="I116" s="110">
        <v>0</v>
      </c>
      <c r="J116" s="110">
        <f t="shared" si="33"/>
        <v>0</v>
      </c>
      <c r="K116" s="95">
        <f t="shared" si="30"/>
        <v>0</v>
      </c>
      <c r="L116" s="97">
        <v>0</v>
      </c>
      <c r="M116" s="111">
        <v>0</v>
      </c>
      <c r="P116" s="112">
        <f t="shared" si="32"/>
        <v>0</v>
      </c>
      <c r="R116" s="21">
        <v>0</v>
      </c>
    </row>
    <row r="117" spans="4:18" ht="18.75" x14ac:dyDescent="0.3">
      <c r="D117" s="111">
        <f>'Staff Details'!C100</f>
        <v>0</v>
      </c>
      <c r="H117" s="110">
        <f t="shared" si="34"/>
        <v>0</v>
      </c>
      <c r="I117" s="110">
        <v>0</v>
      </c>
      <c r="J117" s="110">
        <f t="shared" si="33"/>
        <v>0</v>
      </c>
      <c r="K117" s="95">
        <f t="shared" si="30"/>
        <v>0</v>
      </c>
      <c r="L117" s="97">
        <v>0</v>
      </c>
      <c r="M117" s="111">
        <v>0</v>
      </c>
      <c r="P117" s="112">
        <f t="shared" si="32"/>
        <v>0</v>
      </c>
      <c r="R117" s="21">
        <v>0</v>
      </c>
    </row>
    <row r="118" spans="4:18" ht="18.75" x14ac:dyDescent="0.3">
      <c r="D118" s="111">
        <f>'Staff Details'!C101</f>
        <v>0</v>
      </c>
      <c r="H118" s="110">
        <f t="shared" si="34"/>
        <v>0</v>
      </c>
      <c r="I118" s="110">
        <v>0</v>
      </c>
      <c r="J118" s="110">
        <f t="shared" si="33"/>
        <v>0</v>
      </c>
      <c r="K118" s="95">
        <f t="shared" si="30"/>
        <v>0</v>
      </c>
      <c r="L118" s="97">
        <v>0</v>
      </c>
      <c r="M118" s="111">
        <v>0</v>
      </c>
      <c r="P118" s="112">
        <f t="shared" si="32"/>
        <v>0</v>
      </c>
      <c r="R118" s="21">
        <v>0</v>
      </c>
    </row>
    <row r="119" spans="4:18" ht="18.75" x14ac:dyDescent="0.3">
      <c r="D119" s="111">
        <f>'Staff Details'!C102</f>
        <v>0</v>
      </c>
      <c r="H119" s="110">
        <f t="shared" si="34"/>
        <v>0</v>
      </c>
      <c r="I119" s="110">
        <v>0</v>
      </c>
      <c r="J119" s="110">
        <f t="shared" si="33"/>
        <v>0</v>
      </c>
      <c r="K119" s="95">
        <f t="shared" si="30"/>
        <v>0</v>
      </c>
      <c r="L119" s="97">
        <v>0</v>
      </c>
      <c r="M119" s="111">
        <v>0</v>
      </c>
      <c r="P119" s="112">
        <f t="shared" si="32"/>
        <v>0</v>
      </c>
      <c r="R119" s="21">
        <v>0</v>
      </c>
    </row>
    <row r="120" spans="4:18" ht="18.75" x14ac:dyDescent="0.3">
      <c r="D120" s="111">
        <f>'Staff Details'!C103</f>
        <v>0</v>
      </c>
      <c r="H120" s="110">
        <f t="shared" si="34"/>
        <v>0</v>
      </c>
      <c r="I120" s="110">
        <v>0</v>
      </c>
      <c r="J120" s="110">
        <f t="shared" si="33"/>
        <v>0</v>
      </c>
      <c r="K120" s="95">
        <f t="shared" si="30"/>
        <v>0</v>
      </c>
      <c r="L120" s="97">
        <v>0</v>
      </c>
      <c r="M120" s="111">
        <v>0</v>
      </c>
      <c r="P120" s="112">
        <f t="shared" si="32"/>
        <v>0</v>
      </c>
      <c r="R120" s="21">
        <v>0</v>
      </c>
    </row>
    <row r="121" spans="4:18" ht="18.75" x14ac:dyDescent="0.3">
      <c r="D121" s="111">
        <f>'Staff Details'!C104</f>
        <v>0</v>
      </c>
      <c r="H121" s="110">
        <f t="shared" si="34"/>
        <v>0</v>
      </c>
      <c r="I121" s="110">
        <v>0</v>
      </c>
      <c r="J121" s="110">
        <f t="shared" si="33"/>
        <v>0</v>
      </c>
      <c r="K121" s="95">
        <f t="shared" si="30"/>
        <v>0</v>
      </c>
      <c r="L121" s="97">
        <v>0</v>
      </c>
      <c r="M121" s="111">
        <v>0</v>
      </c>
      <c r="P121" s="112">
        <f t="shared" si="32"/>
        <v>0</v>
      </c>
      <c r="R121" s="21">
        <v>0</v>
      </c>
    </row>
    <row r="122" spans="4:18" ht="18.75" x14ac:dyDescent="0.3">
      <c r="D122" s="111">
        <f>'Staff Details'!C105</f>
        <v>0</v>
      </c>
      <c r="H122" s="110">
        <f t="shared" si="34"/>
        <v>0</v>
      </c>
      <c r="I122" s="110">
        <v>0</v>
      </c>
      <c r="J122" s="110">
        <f t="shared" si="33"/>
        <v>0</v>
      </c>
      <c r="K122" s="95">
        <f t="shared" si="30"/>
        <v>0</v>
      </c>
      <c r="L122" s="97">
        <v>0</v>
      </c>
      <c r="M122" s="111">
        <v>0</v>
      </c>
      <c r="P122" s="112">
        <f t="shared" si="32"/>
        <v>0</v>
      </c>
      <c r="R122" s="21">
        <v>0</v>
      </c>
    </row>
    <row r="123" spans="4:18" ht="18.75" x14ac:dyDescent="0.3">
      <c r="D123" s="111">
        <f>'Staff Details'!C106</f>
        <v>0</v>
      </c>
      <c r="H123" s="110">
        <f t="shared" si="34"/>
        <v>0</v>
      </c>
      <c r="I123" s="110">
        <v>0</v>
      </c>
      <c r="J123" s="110">
        <f t="shared" si="33"/>
        <v>0</v>
      </c>
      <c r="K123" s="95">
        <f t="shared" si="30"/>
        <v>0</v>
      </c>
      <c r="L123" s="97">
        <v>0</v>
      </c>
      <c r="M123" s="111">
        <v>0</v>
      </c>
      <c r="P123" s="112">
        <f t="shared" si="32"/>
        <v>0</v>
      </c>
      <c r="R123" s="21">
        <v>0</v>
      </c>
    </row>
    <row r="124" spans="4:18" ht="18.75" x14ac:dyDescent="0.3">
      <c r="D124" s="111">
        <f>'Staff Details'!C107</f>
        <v>0</v>
      </c>
      <c r="H124" s="110">
        <f t="shared" si="34"/>
        <v>0</v>
      </c>
      <c r="I124" s="110">
        <v>0</v>
      </c>
      <c r="J124" s="110">
        <f t="shared" si="33"/>
        <v>0</v>
      </c>
      <c r="K124" s="95">
        <f t="shared" ref="K124:K187" si="35">IF(J124&lt;=$G$9,$H$9,IF(AND(J124&gt;$G$9,J124&lt;=$G$10),(J124-$G$9)*$E$10,IF(AND(J124&gt;$G$10,J124&lt;=$G$11),$H$10+(J124-$G$10)*$E$11,IF(AND(J124&gt;$G$11,J124&lt;=$G$12),$H$11+(J124-$G$11)*$E$12,IF(J124&gt;$G$12,$H$12+(J124-$G$12)*$E$13,0)))))</f>
        <v>0</v>
      </c>
      <c r="L124" s="97">
        <v>0</v>
      </c>
      <c r="M124" s="111">
        <v>0</v>
      </c>
      <c r="P124" s="112">
        <f t="shared" si="32"/>
        <v>0</v>
      </c>
      <c r="R124" s="21">
        <v>0</v>
      </c>
    </row>
    <row r="125" spans="4:18" ht="18.75" x14ac:dyDescent="0.3">
      <c r="D125" s="111">
        <f>'Staff Details'!C108</f>
        <v>0</v>
      </c>
      <c r="H125" s="110">
        <f t="shared" si="34"/>
        <v>0</v>
      </c>
      <c r="I125" s="110">
        <v>0</v>
      </c>
      <c r="J125" s="110">
        <f t="shared" si="33"/>
        <v>0</v>
      </c>
      <c r="K125" s="95">
        <f t="shared" si="35"/>
        <v>0</v>
      </c>
      <c r="L125" s="97">
        <v>0</v>
      </c>
      <c r="M125" s="111">
        <v>0</v>
      </c>
      <c r="P125" s="112">
        <f t="shared" si="32"/>
        <v>0</v>
      </c>
      <c r="R125" s="21">
        <v>0</v>
      </c>
    </row>
    <row r="126" spans="4:18" ht="18.75" x14ac:dyDescent="0.3">
      <c r="D126" s="111">
        <f>'Staff Details'!C109</f>
        <v>0</v>
      </c>
      <c r="H126" s="110">
        <f t="shared" si="34"/>
        <v>0</v>
      </c>
      <c r="I126" s="110">
        <v>0</v>
      </c>
      <c r="J126" s="110">
        <f t="shared" si="33"/>
        <v>0</v>
      </c>
      <c r="K126" s="95">
        <f t="shared" si="35"/>
        <v>0</v>
      </c>
      <c r="L126" s="97">
        <v>0</v>
      </c>
      <c r="M126" s="111">
        <v>0</v>
      </c>
      <c r="P126" s="112">
        <f t="shared" ref="P126:P189" si="36">SUM(K126:N126)</f>
        <v>0</v>
      </c>
      <c r="R126" s="21">
        <v>0</v>
      </c>
    </row>
    <row r="127" spans="4:18" ht="18.75" x14ac:dyDescent="0.3">
      <c r="D127" s="111">
        <f>'Staff Details'!C110</f>
        <v>0</v>
      </c>
      <c r="H127" s="110">
        <f t="shared" si="34"/>
        <v>0</v>
      </c>
      <c r="I127" s="110">
        <v>0</v>
      </c>
      <c r="J127" s="110">
        <f t="shared" si="33"/>
        <v>0</v>
      </c>
      <c r="K127" s="95">
        <f t="shared" si="35"/>
        <v>0</v>
      </c>
      <c r="L127" s="97">
        <v>0</v>
      </c>
      <c r="M127" s="111">
        <v>0</v>
      </c>
      <c r="P127" s="112">
        <f t="shared" si="36"/>
        <v>0</v>
      </c>
      <c r="R127" s="21">
        <v>0</v>
      </c>
    </row>
    <row r="128" spans="4:18" ht="18.75" x14ac:dyDescent="0.3">
      <c r="D128" s="111">
        <f>'Staff Details'!C111</f>
        <v>0</v>
      </c>
      <c r="H128" s="110">
        <f t="shared" si="34"/>
        <v>0</v>
      </c>
      <c r="I128" s="110">
        <v>0</v>
      </c>
      <c r="J128" s="110">
        <f t="shared" si="33"/>
        <v>0</v>
      </c>
      <c r="K128" s="95">
        <f t="shared" si="35"/>
        <v>0</v>
      </c>
      <c r="L128" s="97">
        <v>0</v>
      </c>
      <c r="M128" s="111">
        <v>0</v>
      </c>
      <c r="P128" s="112">
        <f t="shared" si="36"/>
        <v>0</v>
      </c>
      <c r="R128" s="21">
        <v>0</v>
      </c>
    </row>
    <row r="129" spans="4:18" ht="18.75" x14ac:dyDescent="0.3">
      <c r="D129" s="111">
        <f>'Staff Details'!C112</f>
        <v>0</v>
      </c>
      <c r="H129" s="110">
        <f t="shared" si="34"/>
        <v>0</v>
      </c>
      <c r="I129" s="110">
        <v>0</v>
      </c>
      <c r="J129" s="110">
        <f t="shared" si="33"/>
        <v>0</v>
      </c>
      <c r="K129" s="95">
        <f t="shared" si="35"/>
        <v>0</v>
      </c>
      <c r="L129" s="97">
        <v>0</v>
      </c>
      <c r="M129" s="111">
        <v>0</v>
      </c>
      <c r="P129" s="112">
        <f t="shared" si="36"/>
        <v>0</v>
      </c>
      <c r="R129" s="21">
        <v>0</v>
      </c>
    </row>
    <row r="130" spans="4:18" ht="18.75" x14ac:dyDescent="0.3">
      <c r="D130" s="111">
        <f>'Staff Details'!C113</f>
        <v>0</v>
      </c>
      <c r="H130" s="110">
        <f t="shared" si="34"/>
        <v>0</v>
      </c>
      <c r="I130" s="110">
        <v>0</v>
      </c>
      <c r="J130" s="110">
        <f t="shared" si="33"/>
        <v>0</v>
      </c>
      <c r="K130" s="95">
        <f t="shared" si="35"/>
        <v>0</v>
      </c>
      <c r="L130" s="97">
        <v>0</v>
      </c>
      <c r="M130" s="111">
        <v>0</v>
      </c>
      <c r="P130" s="112">
        <f t="shared" si="36"/>
        <v>0</v>
      </c>
      <c r="R130" s="21">
        <v>0</v>
      </c>
    </row>
    <row r="131" spans="4:18" ht="18.75" x14ac:dyDescent="0.3">
      <c r="D131" s="111">
        <f>'Staff Details'!C114</f>
        <v>0</v>
      </c>
      <c r="H131" s="110">
        <f t="shared" si="34"/>
        <v>0</v>
      </c>
      <c r="I131" s="110">
        <v>0</v>
      </c>
      <c r="J131" s="110">
        <f t="shared" si="33"/>
        <v>0</v>
      </c>
      <c r="K131" s="95">
        <f t="shared" si="35"/>
        <v>0</v>
      </c>
      <c r="L131" s="97">
        <v>0</v>
      </c>
      <c r="M131" s="111">
        <v>0</v>
      </c>
      <c r="P131" s="112">
        <f t="shared" si="36"/>
        <v>0</v>
      </c>
      <c r="R131" s="21">
        <v>0</v>
      </c>
    </row>
    <row r="132" spans="4:18" ht="18.75" x14ac:dyDescent="0.3">
      <c r="D132" s="111">
        <f>'Staff Details'!C115</f>
        <v>0</v>
      </c>
      <c r="H132" s="110">
        <f t="shared" si="34"/>
        <v>0</v>
      </c>
      <c r="I132" s="110">
        <v>0</v>
      </c>
      <c r="J132" s="110">
        <f t="shared" si="33"/>
        <v>0</v>
      </c>
      <c r="K132" s="95">
        <f t="shared" si="35"/>
        <v>0</v>
      </c>
      <c r="L132" s="97">
        <v>0</v>
      </c>
      <c r="M132" s="111">
        <v>0</v>
      </c>
      <c r="P132" s="112">
        <f t="shared" si="36"/>
        <v>0</v>
      </c>
      <c r="R132" s="21">
        <v>0</v>
      </c>
    </row>
    <row r="133" spans="4:18" ht="18.75" x14ac:dyDescent="0.3">
      <c r="D133" s="111">
        <f>'Staff Details'!C116</f>
        <v>0</v>
      </c>
      <c r="H133" s="110">
        <f t="shared" si="34"/>
        <v>0</v>
      </c>
      <c r="I133" s="110">
        <v>0</v>
      </c>
      <c r="J133" s="110">
        <f t="shared" si="33"/>
        <v>0</v>
      </c>
      <c r="K133" s="95">
        <f t="shared" si="35"/>
        <v>0</v>
      </c>
      <c r="L133" s="97">
        <v>0</v>
      </c>
      <c r="M133" s="111">
        <v>0</v>
      </c>
      <c r="P133" s="112">
        <f t="shared" si="36"/>
        <v>0</v>
      </c>
      <c r="R133" s="21">
        <v>0</v>
      </c>
    </row>
    <row r="134" spans="4:18" ht="18.75" x14ac:dyDescent="0.3">
      <c r="D134" s="111">
        <f>'Staff Details'!C117</f>
        <v>0</v>
      </c>
      <c r="H134" s="110">
        <f t="shared" si="34"/>
        <v>0</v>
      </c>
      <c r="I134" s="110">
        <v>0</v>
      </c>
      <c r="J134" s="110">
        <f t="shared" si="33"/>
        <v>0</v>
      </c>
      <c r="K134" s="95">
        <f t="shared" si="35"/>
        <v>0</v>
      </c>
      <c r="L134" s="97">
        <v>0</v>
      </c>
      <c r="M134" s="111">
        <v>0</v>
      </c>
      <c r="P134" s="112">
        <f t="shared" si="36"/>
        <v>0</v>
      </c>
      <c r="R134" s="21">
        <v>0</v>
      </c>
    </row>
    <row r="135" spans="4:18" ht="18.75" x14ac:dyDescent="0.3">
      <c r="D135" s="111">
        <f>'Staff Details'!C118</f>
        <v>0</v>
      </c>
      <c r="H135" s="110">
        <f t="shared" si="34"/>
        <v>0</v>
      </c>
      <c r="I135" s="110">
        <v>0</v>
      </c>
      <c r="J135" s="110">
        <f t="shared" si="33"/>
        <v>0</v>
      </c>
      <c r="K135" s="95">
        <f t="shared" si="35"/>
        <v>0</v>
      </c>
      <c r="L135" s="97">
        <v>0</v>
      </c>
      <c r="M135" s="111">
        <v>0</v>
      </c>
      <c r="P135" s="112">
        <f t="shared" si="36"/>
        <v>0</v>
      </c>
      <c r="R135" s="21">
        <v>0</v>
      </c>
    </row>
    <row r="136" spans="4:18" ht="18.75" x14ac:dyDescent="0.3">
      <c r="D136" s="111">
        <f>'Staff Details'!C119</f>
        <v>0</v>
      </c>
      <c r="H136" s="110">
        <f t="shared" si="34"/>
        <v>0</v>
      </c>
      <c r="I136" s="110">
        <v>0</v>
      </c>
      <c r="J136" s="110">
        <f t="shared" si="33"/>
        <v>0</v>
      </c>
      <c r="K136" s="95">
        <f t="shared" si="35"/>
        <v>0</v>
      </c>
      <c r="L136" s="97">
        <v>0</v>
      </c>
      <c r="M136" s="111">
        <v>0</v>
      </c>
      <c r="P136" s="112">
        <f t="shared" si="36"/>
        <v>0</v>
      </c>
      <c r="R136" s="21">
        <v>0</v>
      </c>
    </row>
    <row r="137" spans="4:18" ht="18.75" x14ac:dyDescent="0.3">
      <c r="D137" s="111">
        <f>'Staff Details'!C120</f>
        <v>0</v>
      </c>
      <c r="H137" s="110">
        <f t="shared" si="34"/>
        <v>0</v>
      </c>
      <c r="I137" s="110">
        <v>0</v>
      </c>
      <c r="J137" s="110">
        <f t="shared" si="33"/>
        <v>0</v>
      </c>
      <c r="K137" s="95">
        <f t="shared" si="35"/>
        <v>0</v>
      </c>
      <c r="L137" s="97">
        <v>0</v>
      </c>
      <c r="M137" s="111">
        <v>0</v>
      </c>
      <c r="P137" s="112">
        <f t="shared" si="36"/>
        <v>0</v>
      </c>
      <c r="R137" s="21">
        <v>0</v>
      </c>
    </row>
    <row r="138" spans="4:18" ht="18.75" x14ac:dyDescent="0.3">
      <c r="D138" s="111">
        <f>'Staff Details'!C121</f>
        <v>0</v>
      </c>
      <c r="H138" s="110">
        <f t="shared" si="34"/>
        <v>0</v>
      </c>
      <c r="I138" s="110">
        <v>0</v>
      </c>
      <c r="J138" s="110">
        <f t="shared" si="33"/>
        <v>0</v>
      </c>
      <c r="K138" s="95">
        <f t="shared" si="35"/>
        <v>0</v>
      </c>
      <c r="L138" s="97">
        <v>0</v>
      </c>
      <c r="M138" s="111">
        <v>0</v>
      </c>
      <c r="P138" s="112">
        <f t="shared" si="36"/>
        <v>0</v>
      </c>
      <c r="R138" s="21">
        <v>0</v>
      </c>
    </row>
    <row r="139" spans="4:18" ht="18.75" x14ac:dyDescent="0.3">
      <c r="D139" s="111">
        <f>'Staff Details'!C122</f>
        <v>0</v>
      </c>
      <c r="H139" s="110">
        <f t="shared" si="34"/>
        <v>0</v>
      </c>
      <c r="I139" s="110">
        <v>0</v>
      </c>
      <c r="J139" s="110">
        <f t="shared" si="33"/>
        <v>0</v>
      </c>
      <c r="K139" s="95">
        <f t="shared" si="35"/>
        <v>0</v>
      </c>
      <c r="L139" s="97">
        <v>0</v>
      </c>
      <c r="M139" s="111">
        <v>0</v>
      </c>
      <c r="P139" s="112">
        <f t="shared" si="36"/>
        <v>0</v>
      </c>
      <c r="R139" s="21">
        <v>0</v>
      </c>
    </row>
    <row r="140" spans="4:18" ht="18.75" x14ac:dyDescent="0.3">
      <c r="D140" s="111">
        <f>'Staff Details'!C123</f>
        <v>0</v>
      </c>
      <c r="H140" s="110">
        <f t="shared" si="34"/>
        <v>0</v>
      </c>
      <c r="I140" s="110">
        <v>0</v>
      </c>
      <c r="K140" s="95">
        <f t="shared" si="35"/>
        <v>0</v>
      </c>
      <c r="L140" s="97">
        <v>0</v>
      </c>
      <c r="M140" s="111">
        <v>0</v>
      </c>
      <c r="P140" s="112">
        <f t="shared" si="36"/>
        <v>0</v>
      </c>
      <c r="R140" s="21">
        <v>0</v>
      </c>
    </row>
    <row r="141" spans="4:18" ht="18.75" x14ac:dyDescent="0.3">
      <c r="D141" s="111">
        <f>'Staff Details'!C124</f>
        <v>0</v>
      </c>
      <c r="H141" s="110">
        <f t="shared" si="34"/>
        <v>0</v>
      </c>
      <c r="I141" s="110">
        <v>0</v>
      </c>
      <c r="K141" s="95">
        <f t="shared" si="35"/>
        <v>0</v>
      </c>
      <c r="L141" s="97">
        <v>0</v>
      </c>
      <c r="M141" s="111">
        <v>0</v>
      </c>
      <c r="P141" s="112">
        <f t="shared" si="36"/>
        <v>0</v>
      </c>
      <c r="R141" s="21">
        <v>0</v>
      </c>
    </row>
    <row r="142" spans="4:18" ht="18.75" x14ac:dyDescent="0.3">
      <c r="D142" s="111">
        <f>'Staff Details'!C125</f>
        <v>0</v>
      </c>
      <c r="H142" s="110">
        <f t="shared" si="34"/>
        <v>0</v>
      </c>
      <c r="I142" s="110">
        <v>0</v>
      </c>
      <c r="K142" s="95">
        <f t="shared" si="35"/>
        <v>0</v>
      </c>
      <c r="L142" s="97">
        <v>0</v>
      </c>
      <c r="M142" s="111">
        <v>0</v>
      </c>
      <c r="P142" s="112">
        <f t="shared" si="36"/>
        <v>0</v>
      </c>
      <c r="R142" s="21">
        <v>0</v>
      </c>
    </row>
    <row r="143" spans="4:18" ht="18.75" x14ac:dyDescent="0.3">
      <c r="D143" s="111">
        <f>'Staff Details'!C126</f>
        <v>0</v>
      </c>
      <c r="H143" s="110">
        <f t="shared" si="34"/>
        <v>0</v>
      </c>
      <c r="I143" s="110">
        <v>0</v>
      </c>
      <c r="K143" s="95">
        <f t="shared" si="35"/>
        <v>0</v>
      </c>
      <c r="L143" s="97">
        <v>0</v>
      </c>
      <c r="M143" s="111">
        <v>0</v>
      </c>
      <c r="P143" s="112">
        <f t="shared" si="36"/>
        <v>0</v>
      </c>
      <c r="R143" s="21">
        <v>0</v>
      </c>
    </row>
    <row r="144" spans="4:18" ht="18.75" x14ac:dyDescent="0.3">
      <c r="D144" s="111">
        <f>'Staff Details'!C127</f>
        <v>0</v>
      </c>
      <c r="H144" s="110">
        <f t="shared" si="34"/>
        <v>0</v>
      </c>
      <c r="I144" s="110">
        <v>0</v>
      </c>
      <c r="K144" s="95">
        <f t="shared" si="35"/>
        <v>0</v>
      </c>
      <c r="L144" s="97">
        <v>0</v>
      </c>
      <c r="M144" s="111">
        <v>0</v>
      </c>
      <c r="P144" s="112">
        <f t="shared" si="36"/>
        <v>0</v>
      </c>
      <c r="R144" s="21">
        <v>0</v>
      </c>
    </row>
    <row r="145" spans="4:18" ht="18.75" x14ac:dyDescent="0.3">
      <c r="D145" s="111">
        <f>'Staff Details'!C128</f>
        <v>0</v>
      </c>
      <c r="H145" s="110">
        <f t="shared" si="34"/>
        <v>0</v>
      </c>
      <c r="I145" s="110">
        <v>0</v>
      </c>
      <c r="K145" s="95">
        <f t="shared" si="35"/>
        <v>0</v>
      </c>
      <c r="L145" s="97">
        <v>0</v>
      </c>
      <c r="M145" s="111">
        <v>0</v>
      </c>
      <c r="P145" s="112">
        <f t="shared" si="36"/>
        <v>0</v>
      </c>
      <c r="R145" s="21">
        <v>0</v>
      </c>
    </row>
    <row r="146" spans="4:18" ht="18.75" x14ac:dyDescent="0.3">
      <c r="D146" s="111">
        <f>'Staff Details'!C129</f>
        <v>0</v>
      </c>
      <c r="H146" s="110">
        <f t="shared" si="34"/>
        <v>0</v>
      </c>
      <c r="I146" s="110">
        <v>0</v>
      </c>
      <c r="K146" s="95">
        <f t="shared" si="35"/>
        <v>0</v>
      </c>
      <c r="L146" s="97">
        <v>0</v>
      </c>
      <c r="M146" s="111">
        <v>0</v>
      </c>
      <c r="P146" s="112">
        <f t="shared" si="36"/>
        <v>0</v>
      </c>
      <c r="R146" s="21">
        <v>0</v>
      </c>
    </row>
    <row r="147" spans="4:18" ht="18.75" x14ac:dyDescent="0.3">
      <c r="D147" s="111">
        <f>'Staff Details'!C130</f>
        <v>0</v>
      </c>
      <c r="H147" s="110">
        <f t="shared" si="34"/>
        <v>0</v>
      </c>
      <c r="I147" s="110">
        <v>0</v>
      </c>
      <c r="K147" s="95">
        <f t="shared" si="35"/>
        <v>0</v>
      </c>
      <c r="L147" s="97">
        <v>0</v>
      </c>
      <c r="M147" s="111">
        <v>0</v>
      </c>
      <c r="P147" s="112">
        <f t="shared" si="36"/>
        <v>0</v>
      </c>
      <c r="R147" s="21">
        <v>0</v>
      </c>
    </row>
    <row r="148" spans="4:18" ht="18.75" x14ac:dyDescent="0.3">
      <c r="D148" s="111">
        <f>'Staff Details'!C131</f>
        <v>0</v>
      </c>
      <c r="H148" s="110">
        <f t="shared" si="34"/>
        <v>0</v>
      </c>
      <c r="I148" s="110">
        <v>0</v>
      </c>
      <c r="K148" s="95">
        <f t="shared" si="35"/>
        <v>0</v>
      </c>
      <c r="L148" s="97">
        <v>0</v>
      </c>
      <c r="M148" s="111">
        <v>0</v>
      </c>
      <c r="P148" s="112">
        <f t="shared" si="36"/>
        <v>0</v>
      </c>
      <c r="R148" s="21">
        <v>0</v>
      </c>
    </row>
    <row r="149" spans="4:18" ht="18.75" x14ac:dyDescent="0.3">
      <c r="D149" s="111">
        <f>'Staff Details'!C132</f>
        <v>0</v>
      </c>
      <c r="H149" s="110">
        <f t="shared" si="34"/>
        <v>0</v>
      </c>
      <c r="I149" s="110">
        <v>0</v>
      </c>
      <c r="K149" s="95">
        <f t="shared" si="35"/>
        <v>0</v>
      </c>
      <c r="L149" s="97">
        <v>0</v>
      </c>
      <c r="M149" s="111">
        <v>0</v>
      </c>
      <c r="P149" s="112">
        <f t="shared" si="36"/>
        <v>0</v>
      </c>
      <c r="R149" s="21">
        <v>0</v>
      </c>
    </row>
    <row r="150" spans="4:18" ht="18.75" x14ac:dyDescent="0.3">
      <c r="D150" s="111">
        <f>'Staff Details'!C133</f>
        <v>0</v>
      </c>
      <c r="H150" s="110">
        <f t="shared" si="34"/>
        <v>0</v>
      </c>
      <c r="I150" s="110">
        <v>0</v>
      </c>
      <c r="K150" s="95">
        <f t="shared" si="35"/>
        <v>0</v>
      </c>
      <c r="L150" s="97">
        <v>0</v>
      </c>
      <c r="M150" s="111">
        <v>0</v>
      </c>
      <c r="P150" s="112">
        <f t="shared" si="36"/>
        <v>0</v>
      </c>
      <c r="R150" s="21">
        <v>0</v>
      </c>
    </row>
    <row r="151" spans="4:18" ht="18.75" x14ac:dyDescent="0.3">
      <c r="D151" s="111">
        <f>'Staff Details'!C134</f>
        <v>0</v>
      </c>
      <c r="H151" s="110">
        <f t="shared" si="34"/>
        <v>0</v>
      </c>
      <c r="I151" s="110">
        <v>0</v>
      </c>
      <c r="K151" s="95">
        <f t="shared" si="35"/>
        <v>0</v>
      </c>
      <c r="L151" s="97">
        <v>0</v>
      </c>
      <c r="M151" s="111">
        <v>0</v>
      </c>
      <c r="P151" s="112">
        <f t="shared" si="36"/>
        <v>0</v>
      </c>
      <c r="R151" s="21">
        <v>0</v>
      </c>
    </row>
    <row r="152" spans="4:18" ht="18.75" x14ac:dyDescent="0.3">
      <c r="D152" s="111">
        <f>'Staff Details'!C135</f>
        <v>0</v>
      </c>
      <c r="H152" s="110">
        <f t="shared" si="34"/>
        <v>0</v>
      </c>
      <c r="I152" s="110">
        <v>0</v>
      </c>
      <c r="K152" s="95">
        <f t="shared" si="35"/>
        <v>0</v>
      </c>
      <c r="L152" s="97">
        <v>0</v>
      </c>
      <c r="M152" s="111">
        <v>0</v>
      </c>
      <c r="P152" s="112">
        <f t="shared" si="36"/>
        <v>0</v>
      </c>
      <c r="R152" s="21">
        <v>0</v>
      </c>
    </row>
    <row r="153" spans="4:18" ht="18.75" x14ac:dyDescent="0.3">
      <c r="D153" s="111">
        <f>'Staff Details'!C136</f>
        <v>0</v>
      </c>
      <c r="H153" s="110">
        <f t="shared" si="34"/>
        <v>0</v>
      </c>
      <c r="I153" s="110">
        <v>0</v>
      </c>
      <c r="K153" s="95">
        <f t="shared" si="35"/>
        <v>0</v>
      </c>
      <c r="L153" s="97">
        <v>0</v>
      </c>
      <c r="M153" s="111">
        <v>0</v>
      </c>
      <c r="P153" s="112">
        <f t="shared" si="36"/>
        <v>0</v>
      </c>
      <c r="R153" s="21">
        <v>0</v>
      </c>
    </row>
    <row r="154" spans="4:18" ht="18.75" x14ac:dyDescent="0.3">
      <c r="D154" s="111">
        <f>'Staff Details'!C137</f>
        <v>0</v>
      </c>
      <c r="H154" s="110">
        <f t="shared" si="34"/>
        <v>0</v>
      </c>
      <c r="I154" s="110">
        <v>0</v>
      </c>
      <c r="K154" s="95">
        <f t="shared" si="35"/>
        <v>0</v>
      </c>
      <c r="L154" s="97">
        <v>0</v>
      </c>
      <c r="M154" s="111">
        <v>0</v>
      </c>
      <c r="P154" s="112">
        <f t="shared" si="36"/>
        <v>0</v>
      </c>
      <c r="R154" s="21">
        <v>0</v>
      </c>
    </row>
    <row r="155" spans="4:18" ht="18.75" x14ac:dyDescent="0.3">
      <c r="D155" s="111">
        <f>'Staff Details'!C138</f>
        <v>0</v>
      </c>
      <c r="H155" s="110">
        <f t="shared" si="34"/>
        <v>0</v>
      </c>
      <c r="I155" s="110">
        <v>0</v>
      </c>
      <c r="K155" s="95">
        <f t="shared" si="35"/>
        <v>0</v>
      </c>
      <c r="L155" s="97">
        <v>0</v>
      </c>
      <c r="M155" s="111">
        <v>0</v>
      </c>
      <c r="P155" s="112">
        <f t="shared" si="36"/>
        <v>0</v>
      </c>
      <c r="R155" s="21">
        <v>0</v>
      </c>
    </row>
    <row r="156" spans="4:18" ht="18.75" x14ac:dyDescent="0.3">
      <c r="D156" s="111">
        <f>'Staff Details'!C139</f>
        <v>0</v>
      </c>
      <c r="H156" s="110">
        <f t="shared" si="34"/>
        <v>0</v>
      </c>
      <c r="I156" s="110">
        <v>0</v>
      </c>
      <c r="K156" s="95">
        <f t="shared" si="35"/>
        <v>0</v>
      </c>
      <c r="L156" s="97">
        <v>0</v>
      </c>
      <c r="M156" s="111">
        <v>0</v>
      </c>
      <c r="P156" s="112">
        <f t="shared" si="36"/>
        <v>0</v>
      </c>
      <c r="R156" s="21">
        <v>0</v>
      </c>
    </row>
    <row r="157" spans="4:18" ht="18.75" x14ac:dyDescent="0.3">
      <c r="D157" s="111">
        <f>'Staff Details'!C140</f>
        <v>0</v>
      </c>
      <c r="H157" s="110">
        <f t="shared" si="34"/>
        <v>0</v>
      </c>
      <c r="I157" s="110">
        <v>0</v>
      </c>
      <c r="K157" s="95">
        <f t="shared" si="35"/>
        <v>0</v>
      </c>
      <c r="L157" s="97">
        <v>0</v>
      </c>
      <c r="M157" s="111">
        <v>0</v>
      </c>
      <c r="P157" s="112">
        <f t="shared" si="36"/>
        <v>0</v>
      </c>
      <c r="R157" s="21">
        <v>0</v>
      </c>
    </row>
    <row r="158" spans="4:18" ht="18.75" x14ac:dyDescent="0.3">
      <c r="D158" s="111">
        <f>'Staff Details'!C141</f>
        <v>0</v>
      </c>
      <c r="H158" s="110">
        <f t="shared" si="34"/>
        <v>0</v>
      </c>
      <c r="I158" s="110">
        <v>0</v>
      </c>
      <c r="K158" s="95">
        <f t="shared" si="35"/>
        <v>0</v>
      </c>
      <c r="L158" s="97">
        <v>0</v>
      </c>
      <c r="M158" s="111">
        <v>0</v>
      </c>
      <c r="P158" s="112">
        <f t="shared" si="36"/>
        <v>0</v>
      </c>
      <c r="R158" s="21">
        <v>0</v>
      </c>
    </row>
    <row r="159" spans="4:18" ht="18.75" x14ac:dyDescent="0.3">
      <c r="D159" s="111">
        <f>'Staff Details'!C142</f>
        <v>0</v>
      </c>
      <c r="H159" s="110">
        <f t="shared" si="34"/>
        <v>0</v>
      </c>
      <c r="I159" s="110">
        <v>0</v>
      </c>
      <c r="K159" s="95">
        <f t="shared" si="35"/>
        <v>0</v>
      </c>
      <c r="L159" s="97">
        <v>0</v>
      </c>
      <c r="M159" s="111">
        <v>0</v>
      </c>
      <c r="P159" s="112">
        <f t="shared" si="36"/>
        <v>0</v>
      </c>
      <c r="R159" s="21">
        <v>0</v>
      </c>
    </row>
    <row r="160" spans="4:18" ht="18.75" x14ac:dyDescent="0.3">
      <c r="D160" s="111">
        <f>'Staff Details'!C143</f>
        <v>0</v>
      </c>
      <c r="H160" s="110">
        <f t="shared" si="34"/>
        <v>0</v>
      </c>
      <c r="I160" s="110">
        <v>0</v>
      </c>
      <c r="K160" s="95">
        <f t="shared" si="35"/>
        <v>0</v>
      </c>
      <c r="L160" s="97">
        <v>0</v>
      </c>
      <c r="M160" s="111">
        <v>0</v>
      </c>
      <c r="P160" s="112">
        <f t="shared" si="36"/>
        <v>0</v>
      </c>
      <c r="R160" s="21">
        <v>0</v>
      </c>
    </row>
    <row r="161" spans="4:18" ht="18.75" x14ac:dyDescent="0.3">
      <c r="D161" s="111">
        <f>'Staff Details'!C144</f>
        <v>0</v>
      </c>
      <c r="H161" s="110">
        <f t="shared" si="34"/>
        <v>0</v>
      </c>
      <c r="I161" s="110">
        <v>0</v>
      </c>
      <c r="K161" s="95">
        <f t="shared" si="35"/>
        <v>0</v>
      </c>
      <c r="L161" s="97">
        <v>0</v>
      </c>
      <c r="M161" s="111">
        <v>0</v>
      </c>
      <c r="P161" s="112">
        <f t="shared" si="36"/>
        <v>0</v>
      </c>
      <c r="R161" s="21">
        <v>0</v>
      </c>
    </row>
    <row r="162" spans="4:18" ht="18.75" x14ac:dyDescent="0.3">
      <c r="D162" s="111">
        <f>'Staff Details'!C145</f>
        <v>0</v>
      </c>
      <c r="H162" s="110">
        <f t="shared" si="34"/>
        <v>0</v>
      </c>
      <c r="I162" s="110">
        <v>0</v>
      </c>
      <c r="K162" s="95">
        <f t="shared" si="35"/>
        <v>0</v>
      </c>
      <c r="L162" s="97">
        <v>0</v>
      </c>
      <c r="M162" s="111">
        <v>0</v>
      </c>
      <c r="P162" s="112">
        <f t="shared" si="36"/>
        <v>0</v>
      </c>
      <c r="R162" s="21">
        <v>0</v>
      </c>
    </row>
    <row r="163" spans="4:18" ht="18.75" x14ac:dyDescent="0.3">
      <c r="D163" s="111">
        <f>'Staff Details'!C146</f>
        <v>0</v>
      </c>
      <c r="H163" s="110">
        <f t="shared" si="34"/>
        <v>0</v>
      </c>
      <c r="I163" s="110">
        <v>0</v>
      </c>
      <c r="K163" s="95">
        <f t="shared" si="35"/>
        <v>0</v>
      </c>
      <c r="L163" s="97">
        <v>0</v>
      </c>
      <c r="M163" s="111">
        <v>0</v>
      </c>
      <c r="P163" s="112">
        <f t="shared" si="36"/>
        <v>0</v>
      </c>
      <c r="R163" s="21">
        <v>0</v>
      </c>
    </row>
    <row r="164" spans="4:18" ht="18.75" x14ac:dyDescent="0.3">
      <c r="D164" s="111">
        <f>'Staff Details'!C147</f>
        <v>0</v>
      </c>
      <c r="H164" s="110">
        <f t="shared" si="34"/>
        <v>0</v>
      </c>
      <c r="I164" s="110">
        <v>0</v>
      </c>
      <c r="K164" s="95">
        <f t="shared" si="35"/>
        <v>0</v>
      </c>
      <c r="L164" s="97">
        <v>0</v>
      </c>
      <c r="M164" s="111">
        <v>0</v>
      </c>
      <c r="P164" s="112">
        <f t="shared" si="36"/>
        <v>0</v>
      </c>
      <c r="R164" s="21">
        <v>0</v>
      </c>
    </row>
    <row r="165" spans="4:18" ht="18.75" x14ac:dyDescent="0.3">
      <c r="D165" s="111">
        <f>'Staff Details'!C148</f>
        <v>0</v>
      </c>
      <c r="H165" s="110">
        <f t="shared" si="34"/>
        <v>0</v>
      </c>
      <c r="I165" s="110">
        <v>0</v>
      </c>
      <c r="K165" s="95">
        <f t="shared" si="35"/>
        <v>0</v>
      </c>
      <c r="L165" s="97">
        <v>0</v>
      </c>
      <c r="M165" s="111">
        <v>0</v>
      </c>
      <c r="P165" s="112">
        <f t="shared" si="36"/>
        <v>0</v>
      </c>
      <c r="R165" s="21">
        <v>0</v>
      </c>
    </row>
    <row r="166" spans="4:18" ht="18.75" x14ac:dyDescent="0.3">
      <c r="D166" s="111">
        <f>'Staff Details'!C149</f>
        <v>0</v>
      </c>
      <c r="H166" s="110">
        <f t="shared" si="34"/>
        <v>0</v>
      </c>
      <c r="I166" s="110">
        <v>0</v>
      </c>
      <c r="K166" s="95">
        <f t="shared" si="35"/>
        <v>0</v>
      </c>
      <c r="L166" s="97">
        <v>0</v>
      </c>
      <c r="M166" s="111">
        <v>0</v>
      </c>
      <c r="P166" s="112">
        <f t="shared" si="36"/>
        <v>0</v>
      </c>
      <c r="R166" s="21">
        <v>0</v>
      </c>
    </row>
    <row r="167" spans="4:18" ht="18.75" x14ac:dyDescent="0.3">
      <c r="D167" s="111">
        <f>'Staff Details'!C150</f>
        <v>0</v>
      </c>
      <c r="H167" s="110">
        <f t="shared" si="34"/>
        <v>0</v>
      </c>
      <c r="I167" s="110">
        <v>0</v>
      </c>
      <c r="K167" s="95">
        <f t="shared" si="35"/>
        <v>0</v>
      </c>
      <c r="L167" s="97">
        <v>0</v>
      </c>
      <c r="M167" s="111">
        <v>0</v>
      </c>
      <c r="P167" s="112">
        <f t="shared" si="36"/>
        <v>0</v>
      </c>
      <c r="R167" s="21">
        <v>0</v>
      </c>
    </row>
    <row r="168" spans="4:18" ht="18.75" x14ac:dyDescent="0.3">
      <c r="D168" s="111">
        <f>'Staff Details'!C151</f>
        <v>0</v>
      </c>
      <c r="H168" s="110">
        <f t="shared" si="34"/>
        <v>0</v>
      </c>
      <c r="I168" s="110">
        <v>0</v>
      </c>
      <c r="K168" s="95">
        <f t="shared" si="35"/>
        <v>0</v>
      </c>
      <c r="L168" s="97">
        <v>0</v>
      </c>
      <c r="M168" s="111">
        <v>0</v>
      </c>
      <c r="P168" s="112">
        <f t="shared" si="36"/>
        <v>0</v>
      </c>
      <c r="R168" s="21">
        <v>0</v>
      </c>
    </row>
    <row r="169" spans="4:18" ht="18.75" x14ac:dyDescent="0.3">
      <c r="D169" s="111">
        <f>'Staff Details'!C152</f>
        <v>0</v>
      </c>
      <c r="H169" s="110">
        <f t="shared" si="34"/>
        <v>0</v>
      </c>
      <c r="I169" s="110">
        <v>0</v>
      </c>
      <c r="K169" s="95">
        <f t="shared" si="35"/>
        <v>0</v>
      </c>
      <c r="L169" s="97">
        <v>0</v>
      </c>
      <c r="M169" s="111">
        <v>0</v>
      </c>
      <c r="P169" s="112">
        <f t="shared" si="36"/>
        <v>0</v>
      </c>
      <c r="R169" s="21">
        <v>0</v>
      </c>
    </row>
    <row r="170" spans="4:18" ht="18.75" x14ac:dyDescent="0.3">
      <c r="D170" s="111">
        <f>'Staff Details'!C153</f>
        <v>0</v>
      </c>
      <c r="H170" s="110">
        <f t="shared" si="34"/>
        <v>0</v>
      </c>
      <c r="I170" s="110">
        <v>0</v>
      </c>
      <c r="K170" s="95">
        <f t="shared" si="35"/>
        <v>0</v>
      </c>
      <c r="L170" s="97">
        <v>0</v>
      </c>
      <c r="M170" s="111">
        <v>0</v>
      </c>
      <c r="P170" s="112">
        <f t="shared" si="36"/>
        <v>0</v>
      </c>
      <c r="R170" s="21">
        <v>0</v>
      </c>
    </row>
    <row r="171" spans="4:18" ht="18.75" x14ac:dyDescent="0.3">
      <c r="D171" s="111">
        <f>'Staff Details'!C154</f>
        <v>0</v>
      </c>
      <c r="H171" s="110">
        <f t="shared" si="34"/>
        <v>0</v>
      </c>
      <c r="I171" s="110">
        <v>0</v>
      </c>
      <c r="K171" s="95">
        <f t="shared" si="35"/>
        <v>0</v>
      </c>
      <c r="L171" s="97">
        <v>0</v>
      </c>
      <c r="M171" s="111">
        <v>0</v>
      </c>
      <c r="P171" s="112">
        <f t="shared" si="36"/>
        <v>0</v>
      </c>
      <c r="R171" s="21">
        <v>0</v>
      </c>
    </row>
    <row r="172" spans="4:18" ht="18.75" x14ac:dyDescent="0.3">
      <c r="D172" s="111">
        <f>'Staff Details'!C155</f>
        <v>0</v>
      </c>
      <c r="H172" s="110">
        <f t="shared" si="34"/>
        <v>0</v>
      </c>
      <c r="I172" s="110">
        <v>0</v>
      </c>
      <c r="K172" s="95">
        <f t="shared" si="35"/>
        <v>0</v>
      </c>
      <c r="L172" s="97">
        <v>0</v>
      </c>
      <c r="M172" s="111">
        <v>0</v>
      </c>
      <c r="P172" s="112">
        <f t="shared" si="36"/>
        <v>0</v>
      </c>
      <c r="R172" s="21">
        <v>0</v>
      </c>
    </row>
    <row r="173" spans="4:18" ht="18.75" x14ac:dyDescent="0.3">
      <c r="D173" s="111">
        <f>'Staff Details'!C156</f>
        <v>0</v>
      </c>
      <c r="H173" s="110">
        <f t="shared" si="34"/>
        <v>0</v>
      </c>
      <c r="I173" s="110">
        <v>0</v>
      </c>
      <c r="K173" s="95">
        <f t="shared" si="35"/>
        <v>0</v>
      </c>
      <c r="L173" s="97">
        <v>0</v>
      </c>
      <c r="M173" s="111">
        <v>0</v>
      </c>
      <c r="P173" s="112">
        <f t="shared" si="36"/>
        <v>0</v>
      </c>
      <c r="R173" s="21">
        <v>0</v>
      </c>
    </row>
    <row r="174" spans="4:18" ht="18.75" x14ac:dyDescent="0.3">
      <c r="D174" s="111">
        <f>'Staff Details'!C157</f>
        <v>0</v>
      </c>
      <c r="H174" s="110">
        <f t="shared" ref="H174:H237" si="37">SUM(D174:G174)</f>
        <v>0</v>
      </c>
      <c r="I174" s="110">
        <v>0</v>
      </c>
      <c r="K174" s="95">
        <f t="shared" si="35"/>
        <v>0</v>
      </c>
      <c r="L174" s="97">
        <v>0</v>
      </c>
      <c r="M174" s="111">
        <v>0</v>
      </c>
      <c r="P174" s="112">
        <f t="shared" si="36"/>
        <v>0</v>
      </c>
      <c r="R174" s="21">
        <v>0</v>
      </c>
    </row>
    <row r="175" spans="4:18" ht="18.75" x14ac:dyDescent="0.3">
      <c r="D175" s="111">
        <f>'Staff Details'!C158</f>
        <v>0</v>
      </c>
      <c r="H175" s="110">
        <f t="shared" si="37"/>
        <v>0</v>
      </c>
      <c r="I175" s="110">
        <v>0</v>
      </c>
      <c r="K175" s="95">
        <f t="shared" si="35"/>
        <v>0</v>
      </c>
      <c r="L175" s="97">
        <v>0</v>
      </c>
      <c r="M175" s="111">
        <v>0</v>
      </c>
      <c r="P175" s="112">
        <f t="shared" si="36"/>
        <v>0</v>
      </c>
      <c r="R175" s="21">
        <v>0</v>
      </c>
    </row>
    <row r="176" spans="4:18" ht="18.75" x14ac:dyDescent="0.3">
      <c r="D176" s="111">
        <f>'Staff Details'!C159</f>
        <v>0</v>
      </c>
      <c r="H176" s="110">
        <f t="shared" si="37"/>
        <v>0</v>
      </c>
      <c r="I176" s="110">
        <v>0</v>
      </c>
      <c r="K176" s="95">
        <f t="shared" si="35"/>
        <v>0</v>
      </c>
      <c r="L176" s="97">
        <v>0</v>
      </c>
      <c r="M176" s="111">
        <v>0</v>
      </c>
      <c r="P176" s="112">
        <f t="shared" si="36"/>
        <v>0</v>
      </c>
      <c r="R176" s="21">
        <v>0</v>
      </c>
    </row>
    <row r="177" spans="4:18" ht="18.75" x14ac:dyDescent="0.3">
      <c r="D177" s="111">
        <f>'Staff Details'!C160</f>
        <v>0</v>
      </c>
      <c r="H177" s="110">
        <f t="shared" si="37"/>
        <v>0</v>
      </c>
      <c r="I177" s="110">
        <v>0</v>
      </c>
      <c r="K177" s="95">
        <f t="shared" si="35"/>
        <v>0</v>
      </c>
      <c r="L177" s="97">
        <v>0</v>
      </c>
      <c r="M177" s="111">
        <v>0</v>
      </c>
      <c r="P177" s="112">
        <f t="shared" si="36"/>
        <v>0</v>
      </c>
      <c r="R177" s="21">
        <v>0</v>
      </c>
    </row>
    <row r="178" spans="4:18" ht="18.75" x14ac:dyDescent="0.3">
      <c r="D178" s="111">
        <f>'Staff Details'!C161</f>
        <v>0</v>
      </c>
      <c r="H178" s="110">
        <f t="shared" si="37"/>
        <v>0</v>
      </c>
      <c r="I178" s="110">
        <v>0</v>
      </c>
      <c r="K178" s="95">
        <f t="shared" si="35"/>
        <v>0</v>
      </c>
      <c r="L178" s="97">
        <v>0</v>
      </c>
      <c r="M178" s="111">
        <v>0</v>
      </c>
      <c r="P178" s="112">
        <f t="shared" si="36"/>
        <v>0</v>
      </c>
      <c r="R178" s="21">
        <v>0</v>
      </c>
    </row>
    <row r="179" spans="4:18" ht="18.75" x14ac:dyDescent="0.3">
      <c r="D179" s="111">
        <f>'Staff Details'!C162</f>
        <v>0</v>
      </c>
      <c r="H179" s="110">
        <f t="shared" si="37"/>
        <v>0</v>
      </c>
      <c r="I179" s="110">
        <v>0</v>
      </c>
      <c r="K179" s="95">
        <f t="shared" si="35"/>
        <v>0</v>
      </c>
      <c r="L179" s="97">
        <v>0</v>
      </c>
      <c r="M179" s="111">
        <v>0</v>
      </c>
      <c r="P179" s="112">
        <f t="shared" si="36"/>
        <v>0</v>
      </c>
      <c r="R179" s="21">
        <v>0</v>
      </c>
    </row>
    <row r="180" spans="4:18" ht="18.75" x14ac:dyDescent="0.3">
      <c r="D180" s="111">
        <f>'Staff Details'!C163</f>
        <v>0</v>
      </c>
      <c r="H180" s="110">
        <f t="shared" si="37"/>
        <v>0</v>
      </c>
      <c r="I180" s="110">
        <v>0</v>
      </c>
      <c r="K180" s="95">
        <f t="shared" si="35"/>
        <v>0</v>
      </c>
      <c r="L180" s="97">
        <v>0</v>
      </c>
      <c r="M180" s="111">
        <v>0</v>
      </c>
      <c r="P180" s="112">
        <f t="shared" si="36"/>
        <v>0</v>
      </c>
      <c r="R180" s="21">
        <v>0</v>
      </c>
    </row>
    <row r="181" spans="4:18" ht="18.75" x14ac:dyDescent="0.3">
      <c r="D181" s="111">
        <f>'Staff Details'!C164</f>
        <v>0</v>
      </c>
      <c r="H181" s="110">
        <f t="shared" si="37"/>
        <v>0</v>
      </c>
      <c r="I181" s="110">
        <v>0</v>
      </c>
      <c r="K181" s="95">
        <f t="shared" si="35"/>
        <v>0</v>
      </c>
      <c r="L181" s="97">
        <v>0</v>
      </c>
      <c r="M181" s="111">
        <v>0</v>
      </c>
      <c r="P181" s="112">
        <f t="shared" si="36"/>
        <v>0</v>
      </c>
      <c r="R181" s="21">
        <v>0</v>
      </c>
    </row>
    <row r="182" spans="4:18" ht="18.75" x14ac:dyDescent="0.3">
      <c r="D182" s="111">
        <f>'Staff Details'!C165</f>
        <v>0</v>
      </c>
      <c r="H182" s="110">
        <f t="shared" si="37"/>
        <v>0</v>
      </c>
      <c r="I182" s="110">
        <v>0</v>
      </c>
      <c r="K182" s="95">
        <f t="shared" si="35"/>
        <v>0</v>
      </c>
      <c r="L182" s="97">
        <v>0</v>
      </c>
      <c r="M182" s="111">
        <v>0</v>
      </c>
      <c r="P182" s="112">
        <f t="shared" si="36"/>
        <v>0</v>
      </c>
      <c r="R182" s="21">
        <v>0</v>
      </c>
    </row>
    <row r="183" spans="4:18" ht="18.75" x14ac:dyDescent="0.3">
      <c r="D183" s="111">
        <f>'Staff Details'!C166</f>
        <v>0</v>
      </c>
      <c r="H183" s="110">
        <f t="shared" si="37"/>
        <v>0</v>
      </c>
      <c r="I183" s="110">
        <v>0</v>
      </c>
      <c r="K183" s="95">
        <f t="shared" si="35"/>
        <v>0</v>
      </c>
      <c r="L183" s="97">
        <v>0</v>
      </c>
      <c r="M183" s="111">
        <v>0</v>
      </c>
      <c r="P183" s="112">
        <f t="shared" si="36"/>
        <v>0</v>
      </c>
      <c r="R183" s="21">
        <v>0</v>
      </c>
    </row>
    <row r="184" spans="4:18" ht="18.75" x14ac:dyDescent="0.3">
      <c r="D184" s="111">
        <f>'Staff Details'!C167</f>
        <v>0</v>
      </c>
      <c r="H184" s="110">
        <f t="shared" si="37"/>
        <v>0</v>
      </c>
      <c r="I184" s="110">
        <v>0</v>
      </c>
      <c r="K184" s="95">
        <f t="shared" si="35"/>
        <v>0</v>
      </c>
      <c r="L184" s="97">
        <v>0</v>
      </c>
      <c r="M184" s="111">
        <v>0</v>
      </c>
      <c r="P184" s="112">
        <f t="shared" si="36"/>
        <v>0</v>
      </c>
      <c r="R184" s="21">
        <v>0</v>
      </c>
    </row>
    <row r="185" spans="4:18" ht="18.75" x14ac:dyDescent="0.3">
      <c r="D185" s="111">
        <f>'Staff Details'!C168</f>
        <v>0</v>
      </c>
      <c r="H185" s="110">
        <f t="shared" si="37"/>
        <v>0</v>
      </c>
      <c r="I185" s="110">
        <v>0</v>
      </c>
      <c r="K185" s="95">
        <f t="shared" si="35"/>
        <v>0</v>
      </c>
      <c r="L185" s="97">
        <v>0</v>
      </c>
      <c r="M185" s="111">
        <v>0</v>
      </c>
      <c r="P185" s="112">
        <f t="shared" si="36"/>
        <v>0</v>
      </c>
      <c r="R185" s="21">
        <v>0</v>
      </c>
    </row>
    <row r="186" spans="4:18" ht="18.75" x14ac:dyDescent="0.3">
      <c r="D186" s="111">
        <f>'Staff Details'!C169</f>
        <v>0</v>
      </c>
      <c r="H186" s="110">
        <f t="shared" si="37"/>
        <v>0</v>
      </c>
      <c r="I186" s="110">
        <v>0</v>
      </c>
      <c r="K186" s="95">
        <f t="shared" si="35"/>
        <v>0</v>
      </c>
      <c r="L186" s="97">
        <v>0</v>
      </c>
      <c r="M186" s="111">
        <v>0</v>
      </c>
      <c r="P186" s="112">
        <f t="shared" si="36"/>
        <v>0</v>
      </c>
      <c r="R186" s="21">
        <v>0</v>
      </c>
    </row>
    <row r="187" spans="4:18" ht="18.75" x14ac:dyDescent="0.3">
      <c r="D187" s="111">
        <f>'Staff Details'!C170</f>
        <v>0</v>
      </c>
      <c r="H187" s="110">
        <f t="shared" si="37"/>
        <v>0</v>
      </c>
      <c r="I187" s="110">
        <v>0</v>
      </c>
      <c r="K187" s="95">
        <f t="shared" si="35"/>
        <v>0</v>
      </c>
      <c r="L187" s="97">
        <v>0</v>
      </c>
      <c r="M187" s="111">
        <v>0</v>
      </c>
      <c r="P187" s="112">
        <f t="shared" si="36"/>
        <v>0</v>
      </c>
      <c r="R187" s="21">
        <v>0</v>
      </c>
    </row>
    <row r="188" spans="4:18" ht="18.75" x14ac:dyDescent="0.3">
      <c r="D188" s="111">
        <f>'Staff Details'!C171</f>
        <v>0</v>
      </c>
      <c r="H188" s="110">
        <f t="shared" si="37"/>
        <v>0</v>
      </c>
      <c r="I188" s="110">
        <v>0</v>
      </c>
      <c r="K188" s="95">
        <f t="shared" ref="K188:K251" si="38">IF(J188&lt;=$G$9,$H$9,IF(AND(J188&gt;$G$9,J188&lt;=$G$10),(J188-$G$9)*$E$10,IF(AND(J188&gt;$G$10,J188&lt;=$G$11),$H$10+(J188-$G$10)*$E$11,IF(AND(J188&gt;$G$11,J188&lt;=$G$12),$H$11+(J188-$G$11)*$E$12,IF(J188&gt;$G$12,$H$12+(J188-$G$12)*$E$13,0)))))</f>
        <v>0</v>
      </c>
      <c r="L188" s="97">
        <v>0</v>
      </c>
      <c r="M188" s="111">
        <v>0</v>
      </c>
      <c r="P188" s="112">
        <f t="shared" si="36"/>
        <v>0</v>
      </c>
      <c r="R188" s="21">
        <v>0</v>
      </c>
    </row>
    <row r="189" spans="4:18" ht="18.75" x14ac:dyDescent="0.3">
      <c r="D189" s="111">
        <f>'Staff Details'!C172</f>
        <v>0</v>
      </c>
      <c r="H189" s="110">
        <f t="shared" si="37"/>
        <v>0</v>
      </c>
      <c r="I189" s="110">
        <v>0</v>
      </c>
      <c r="K189" s="95">
        <f t="shared" si="38"/>
        <v>0</v>
      </c>
      <c r="L189" s="97">
        <v>0</v>
      </c>
      <c r="M189" s="111">
        <v>0</v>
      </c>
      <c r="P189" s="112">
        <f t="shared" si="36"/>
        <v>0</v>
      </c>
      <c r="R189" s="21">
        <v>0</v>
      </c>
    </row>
    <row r="190" spans="4:18" ht="18.75" x14ac:dyDescent="0.3">
      <c r="D190" s="111">
        <f>'Staff Details'!C173</f>
        <v>0</v>
      </c>
      <c r="H190" s="110">
        <f t="shared" si="37"/>
        <v>0</v>
      </c>
      <c r="I190" s="110">
        <v>0</v>
      </c>
      <c r="K190" s="95">
        <f t="shared" si="38"/>
        <v>0</v>
      </c>
      <c r="L190" s="97">
        <v>0</v>
      </c>
      <c r="M190" s="111">
        <v>0</v>
      </c>
      <c r="P190" s="112">
        <f t="shared" ref="P190:P253" si="39">SUM(K190:N190)</f>
        <v>0</v>
      </c>
      <c r="R190" s="21">
        <v>0</v>
      </c>
    </row>
    <row r="191" spans="4:18" ht="18.75" x14ac:dyDescent="0.3">
      <c r="D191" s="111">
        <f>'Staff Details'!C174</f>
        <v>0</v>
      </c>
      <c r="H191" s="110">
        <f t="shared" si="37"/>
        <v>0</v>
      </c>
      <c r="I191" s="110">
        <v>0</v>
      </c>
      <c r="K191" s="95">
        <f t="shared" si="38"/>
        <v>0</v>
      </c>
      <c r="L191" s="97">
        <v>0</v>
      </c>
      <c r="M191" s="111">
        <v>0</v>
      </c>
      <c r="P191" s="112">
        <f t="shared" si="39"/>
        <v>0</v>
      </c>
      <c r="R191" s="21">
        <v>0</v>
      </c>
    </row>
    <row r="192" spans="4:18" ht="18.75" x14ac:dyDescent="0.3">
      <c r="D192" s="111">
        <f>'Staff Details'!C175</f>
        <v>0</v>
      </c>
      <c r="H192" s="110">
        <f t="shared" si="37"/>
        <v>0</v>
      </c>
      <c r="I192" s="110">
        <v>0</v>
      </c>
      <c r="K192" s="95">
        <f t="shared" si="38"/>
        <v>0</v>
      </c>
      <c r="L192" s="97">
        <v>0</v>
      </c>
      <c r="M192" s="111">
        <v>0</v>
      </c>
      <c r="P192" s="112">
        <f t="shared" si="39"/>
        <v>0</v>
      </c>
      <c r="R192" s="21">
        <v>0</v>
      </c>
    </row>
    <row r="193" spans="4:18" ht="18.75" x14ac:dyDescent="0.3">
      <c r="D193" s="111">
        <f>'Staff Details'!C176</f>
        <v>0</v>
      </c>
      <c r="H193" s="110">
        <f t="shared" si="37"/>
        <v>0</v>
      </c>
      <c r="I193" s="110">
        <v>0</v>
      </c>
      <c r="K193" s="95">
        <f t="shared" si="38"/>
        <v>0</v>
      </c>
      <c r="L193" s="97">
        <v>0</v>
      </c>
      <c r="M193" s="111">
        <v>0</v>
      </c>
      <c r="P193" s="112">
        <f t="shared" si="39"/>
        <v>0</v>
      </c>
      <c r="R193" s="21">
        <v>0</v>
      </c>
    </row>
    <row r="194" spans="4:18" ht="18.75" x14ac:dyDescent="0.3">
      <c r="D194" s="111">
        <f>'Staff Details'!C177</f>
        <v>0</v>
      </c>
      <c r="H194" s="110">
        <f t="shared" si="37"/>
        <v>0</v>
      </c>
      <c r="I194" s="110">
        <v>0</v>
      </c>
      <c r="K194" s="95">
        <f t="shared" si="38"/>
        <v>0</v>
      </c>
      <c r="L194" s="97">
        <v>0</v>
      </c>
      <c r="M194" s="111">
        <v>0</v>
      </c>
      <c r="P194" s="112">
        <f t="shared" si="39"/>
        <v>0</v>
      </c>
      <c r="R194" s="21">
        <v>0</v>
      </c>
    </row>
    <row r="195" spans="4:18" ht="18.75" x14ac:dyDescent="0.3">
      <c r="D195" s="111">
        <f>'Staff Details'!C178</f>
        <v>0</v>
      </c>
      <c r="H195" s="110">
        <f t="shared" si="37"/>
        <v>0</v>
      </c>
      <c r="I195" s="110">
        <v>0</v>
      </c>
      <c r="K195" s="95">
        <f t="shared" si="38"/>
        <v>0</v>
      </c>
      <c r="L195" s="97">
        <v>0</v>
      </c>
      <c r="M195" s="111">
        <v>0</v>
      </c>
      <c r="P195" s="112">
        <f t="shared" si="39"/>
        <v>0</v>
      </c>
      <c r="R195" s="21">
        <v>0</v>
      </c>
    </row>
    <row r="196" spans="4:18" ht="18.75" x14ac:dyDescent="0.3">
      <c r="D196" s="111">
        <f>'Staff Details'!C179</f>
        <v>0</v>
      </c>
      <c r="H196" s="110">
        <f t="shared" si="37"/>
        <v>0</v>
      </c>
      <c r="I196" s="110">
        <v>0</v>
      </c>
      <c r="K196" s="95">
        <f t="shared" si="38"/>
        <v>0</v>
      </c>
      <c r="L196" s="97">
        <v>0</v>
      </c>
      <c r="M196" s="111">
        <v>0</v>
      </c>
      <c r="P196" s="112">
        <f t="shared" si="39"/>
        <v>0</v>
      </c>
      <c r="R196" s="21">
        <v>0</v>
      </c>
    </row>
    <row r="197" spans="4:18" ht="18.75" x14ac:dyDescent="0.3">
      <c r="D197" s="111">
        <f>'Staff Details'!C180</f>
        <v>0</v>
      </c>
      <c r="H197" s="110">
        <f t="shared" si="37"/>
        <v>0</v>
      </c>
      <c r="I197" s="110">
        <v>0</v>
      </c>
      <c r="K197" s="95">
        <f t="shared" si="38"/>
        <v>0</v>
      </c>
      <c r="L197" s="97">
        <v>0</v>
      </c>
      <c r="M197" s="111">
        <v>0</v>
      </c>
      <c r="P197" s="112">
        <f t="shared" si="39"/>
        <v>0</v>
      </c>
      <c r="R197" s="21">
        <v>0</v>
      </c>
    </row>
    <row r="198" spans="4:18" ht="18.75" x14ac:dyDescent="0.3">
      <c r="D198" s="111">
        <f>'Staff Details'!C181</f>
        <v>0</v>
      </c>
      <c r="H198" s="110">
        <f t="shared" si="37"/>
        <v>0</v>
      </c>
      <c r="I198" s="110">
        <v>0</v>
      </c>
      <c r="K198" s="95">
        <f t="shared" si="38"/>
        <v>0</v>
      </c>
      <c r="L198" s="97">
        <v>0</v>
      </c>
      <c r="M198" s="111">
        <v>0</v>
      </c>
      <c r="P198" s="112">
        <f t="shared" si="39"/>
        <v>0</v>
      </c>
      <c r="R198" s="21">
        <v>0</v>
      </c>
    </row>
    <row r="199" spans="4:18" ht="18.75" x14ac:dyDescent="0.3">
      <c r="D199" s="111">
        <f>'Staff Details'!C182</f>
        <v>0</v>
      </c>
      <c r="H199" s="110">
        <f t="shared" si="37"/>
        <v>0</v>
      </c>
      <c r="I199" s="110">
        <v>0</v>
      </c>
      <c r="K199" s="95">
        <f t="shared" si="38"/>
        <v>0</v>
      </c>
      <c r="L199" s="97">
        <v>0</v>
      </c>
      <c r="M199" s="111">
        <v>0</v>
      </c>
      <c r="P199" s="112">
        <f t="shared" si="39"/>
        <v>0</v>
      </c>
      <c r="R199" s="21">
        <v>0</v>
      </c>
    </row>
    <row r="200" spans="4:18" ht="18.75" x14ac:dyDescent="0.3">
      <c r="D200" s="111">
        <f>'Staff Details'!C183</f>
        <v>0</v>
      </c>
      <c r="H200" s="110">
        <f t="shared" si="37"/>
        <v>0</v>
      </c>
      <c r="I200" s="110">
        <v>0</v>
      </c>
      <c r="K200" s="95">
        <f t="shared" si="38"/>
        <v>0</v>
      </c>
      <c r="L200" s="97">
        <v>0</v>
      </c>
      <c r="M200" s="111">
        <v>0</v>
      </c>
      <c r="P200" s="112">
        <f t="shared" si="39"/>
        <v>0</v>
      </c>
      <c r="R200" s="21">
        <v>0</v>
      </c>
    </row>
    <row r="201" spans="4:18" ht="18.75" x14ac:dyDescent="0.3">
      <c r="D201" s="111">
        <f>'Staff Details'!C184</f>
        <v>0</v>
      </c>
      <c r="H201" s="110">
        <f t="shared" si="37"/>
        <v>0</v>
      </c>
      <c r="I201" s="110">
        <v>0</v>
      </c>
      <c r="K201" s="95">
        <f t="shared" si="38"/>
        <v>0</v>
      </c>
      <c r="L201" s="97">
        <v>0</v>
      </c>
      <c r="M201" s="111">
        <v>0</v>
      </c>
      <c r="P201" s="112">
        <f t="shared" si="39"/>
        <v>0</v>
      </c>
      <c r="R201" s="21">
        <v>0</v>
      </c>
    </row>
    <row r="202" spans="4:18" ht="18.75" x14ac:dyDescent="0.3">
      <c r="D202" s="111">
        <f>'Staff Details'!C185</f>
        <v>0</v>
      </c>
      <c r="H202" s="110">
        <f t="shared" si="37"/>
        <v>0</v>
      </c>
      <c r="I202" s="110">
        <v>0</v>
      </c>
      <c r="K202" s="95">
        <f t="shared" si="38"/>
        <v>0</v>
      </c>
      <c r="L202" s="97">
        <v>0</v>
      </c>
      <c r="M202" s="111">
        <v>0</v>
      </c>
      <c r="P202" s="112">
        <f t="shared" si="39"/>
        <v>0</v>
      </c>
      <c r="R202" s="21">
        <v>0</v>
      </c>
    </row>
    <row r="203" spans="4:18" ht="18.75" x14ac:dyDescent="0.3">
      <c r="D203" s="111">
        <f>'Staff Details'!C186</f>
        <v>0</v>
      </c>
      <c r="H203" s="110">
        <f t="shared" si="37"/>
        <v>0</v>
      </c>
      <c r="I203" s="110">
        <v>0</v>
      </c>
      <c r="K203" s="95">
        <f t="shared" si="38"/>
        <v>0</v>
      </c>
      <c r="L203" s="97">
        <v>0</v>
      </c>
      <c r="M203" s="111">
        <v>0</v>
      </c>
      <c r="P203" s="112">
        <f t="shared" si="39"/>
        <v>0</v>
      </c>
      <c r="R203" s="21">
        <v>0</v>
      </c>
    </row>
    <row r="204" spans="4:18" ht="18.75" x14ac:dyDescent="0.3">
      <c r="D204" s="111">
        <f>'Staff Details'!C187</f>
        <v>0</v>
      </c>
      <c r="H204" s="110">
        <f t="shared" si="37"/>
        <v>0</v>
      </c>
      <c r="I204" s="110">
        <v>0</v>
      </c>
      <c r="K204" s="95">
        <f t="shared" si="38"/>
        <v>0</v>
      </c>
      <c r="L204" s="97">
        <v>0</v>
      </c>
      <c r="M204" s="111">
        <v>0</v>
      </c>
      <c r="P204" s="112">
        <f t="shared" si="39"/>
        <v>0</v>
      </c>
      <c r="R204" s="21">
        <v>0</v>
      </c>
    </row>
    <row r="205" spans="4:18" ht="18.75" x14ac:dyDescent="0.3">
      <c r="D205" s="111">
        <f>'Staff Details'!C188</f>
        <v>0</v>
      </c>
      <c r="H205" s="110">
        <f t="shared" si="37"/>
        <v>0</v>
      </c>
      <c r="I205" s="110">
        <v>0</v>
      </c>
      <c r="K205" s="95">
        <f t="shared" si="38"/>
        <v>0</v>
      </c>
      <c r="L205" s="97">
        <v>0</v>
      </c>
      <c r="M205" s="111">
        <v>0</v>
      </c>
      <c r="P205" s="112">
        <f t="shared" si="39"/>
        <v>0</v>
      </c>
      <c r="R205" s="21">
        <v>0</v>
      </c>
    </row>
    <row r="206" spans="4:18" ht="18.75" x14ac:dyDescent="0.3">
      <c r="D206" s="111">
        <f>'Staff Details'!C189</f>
        <v>0</v>
      </c>
      <c r="H206" s="110">
        <f t="shared" si="37"/>
        <v>0</v>
      </c>
      <c r="I206" s="110">
        <v>0</v>
      </c>
      <c r="K206" s="95">
        <f t="shared" si="38"/>
        <v>0</v>
      </c>
      <c r="L206" s="97">
        <v>0</v>
      </c>
      <c r="M206" s="111">
        <v>0</v>
      </c>
      <c r="P206" s="112">
        <f t="shared" si="39"/>
        <v>0</v>
      </c>
      <c r="R206" s="21">
        <v>0</v>
      </c>
    </row>
    <row r="207" spans="4:18" ht="18.75" x14ac:dyDescent="0.3">
      <c r="D207" s="111">
        <f>'Staff Details'!C190</f>
        <v>0</v>
      </c>
      <c r="H207" s="110">
        <f t="shared" si="37"/>
        <v>0</v>
      </c>
      <c r="I207" s="110">
        <v>0</v>
      </c>
      <c r="K207" s="95">
        <f t="shared" si="38"/>
        <v>0</v>
      </c>
      <c r="L207" s="97">
        <v>0</v>
      </c>
      <c r="M207" s="111">
        <v>0</v>
      </c>
      <c r="P207" s="112">
        <f t="shared" si="39"/>
        <v>0</v>
      </c>
      <c r="R207" s="21">
        <v>0</v>
      </c>
    </row>
    <row r="208" spans="4:18" ht="18.75" x14ac:dyDescent="0.3">
      <c r="D208" s="111">
        <f>'Staff Details'!C191</f>
        <v>0</v>
      </c>
      <c r="H208" s="110">
        <f t="shared" si="37"/>
        <v>0</v>
      </c>
      <c r="I208" s="110">
        <v>0</v>
      </c>
      <c r="K208" s="95">
        <f t="shared" si="38"/>
        <v>0</v>
      </c>
      <c r="L208" s="97">
        <v>0</v>
      </c>
      <c r="M208" s="111">
        <v>0</v>
      </c>
      <c r="P208" s="112">
        <f t="shared" si="39"/>
        <v>0</v>
      </c>
      <c r="R208" s="21">
        <v>0</v>
      </c>
    </row>
    <row r="209" spans="4:18" ht="18.75" x14ac:dyDescent="0.3">
      <c r="D209" s="111">
        <f>'Staff Details'!C192</f>
        <v>0</v>
      </c>
      <c r="H209" s="110">
        <f t="shared" si="37"/>
        <v>0</v>
      </c>
      <c r="I209" s="110">
        <v>0</v>
      </c>
      <c r="K209" s="95">
        <f t="shared" si="38"/>
        <v>0</v>
      </c>
      <c r="L209" s="97">
        <v>0</v>
      </c>
      <c r="M209" s="111">
        <v>0</v>
      </c>
      <c r="P209" s="112">
        <f t="shared" si="39"/>
        <v>0</v>
      </c>
      <c r="R209" s="21">
        <v>0</v>
      </c>
    </row>
    <row r="210" spans="4:18" ht="18.75" x14ac:dyDescent="0.3">
      <c r="D210" s="111">
        <f>'Staff Details'!C193</f>
        <v>0</v>
      </c>
      <c r="H210" s="110">
        <f t="shared" si="37"/>
        <v>0</v>
      </c>
      <c r="I210" s="110">
        <v>0</v>
      </c>
      <c r="K210" s="95">
        <f t="shared" si="38"/>
        <v>0</v>
      </c>
      <c r="L210" s="97">
        <v>0</v>
      </c>
      <c r="M210" s="111">
        <v>0</v>
      </c>
      <c r="P210" s="112">
        <f t="shared" si="39"/>
        <v>0</v>
      </c>
      <c r="R210" s="21">
        <v>0</v>
      </c>
    </row>
    <row r="211" spans="4:18" ht="18.75" x14ac:dyDescent="0.3">
      <c r="D211" s="111">
        <f>'Staff Details'!C194</f>
        <v>0</v>
      </c>
      <c r="H211" s="110">
        <f t="shared" si="37"/>
        <v>0</v>
      </c>
      <c r="I211" s="110">
        <v>0</v>
      </c>
      <c r="K211" s="95">
        <f t="shared" si="38"/>
        <v>0</v>
      </c>
      <c r="L211" s="97">
        <v>0</v>
      </c>
      <c r="M211" s="111">
        <v>0</v>
      </c>
      <c r="P211" s="112">
        <f t="shared" si="39"/>
        <v>0</v>
      </c>
      <c r="R211" s="21">
        <v>0</v>
      </c>
    </row>
    <row r="212" spans="4:18" ht="18.75" x14ac:dyDescent="0.3">
      <c r="D212" s="111">
        <f>'Staff Details'!C195</f>
        <v>0</v>
      </c>
      <c r="H212" s="110">
        <f t="shared" si="37"/>
        <v>0</v>
      </c>
      <c r="I212" s="110">
        <v>0</v>
      </c>
      <c r="K212" s="95">
        <f t="shared" si="38"/>
        <v>0</v>
      </c>
      <c r="L212" s="97">
        <v>0</v>
      </c>
      <c r="M212" s="111">
        <v>0</v>
      </c>
      <c r="P212" s="112">
        <f t="shared" si="39"/>
        <v>0</v>
      </c>
      <c r="R212" s="21">
        <v>0</v>
      </c>
    </row>
    <row r="213" spans="4:18" ht="18.75" x14ac:dyDescent="0.3">
      <c r="D213" s="111">
        <f>'Staff Details'!C196</f>
        <v>0</v>
      </c>
      <c r="H213" s="110">
        <f t="shared" si="37"/>
        <v>0</v>
      </c>
      <c r="I213" s="110">
        <v>0</v>
      </c>
      <c r="K213" s="95">
        <f t="shared" si="38"/>
        <v>0</v>
      </c>
      <c r="L213" s="97">
        <v>0</v>
      </c>
      <c r="M213" s="111">
        <v>0</v>
      </c>
      <c r="P213" s="112">
        <f t="shared" si="39"/>
        <v>0</v>
      </c>
      <c r="R213" s="21">
        <v>0</v>
      </c>
    </row>
    <row r="214" spans="4:18" ht="18.75" x14ac:dyDescent="0.3">
      <c r="D214" s="111">
        <f>'Staff Details'!C197</f>
        <v>0</v>
      </c>
      <c r="H214" s="110">
        <f t="shared" si="37"/>
        <v>0</v>
      </c>
      <c r="I214" s="110">
        <v>0</v>
      </c>
      <c r="K214" s="95">
        <f t="shared" si="38"/>
        <v>0</v>
      </c>
      <c r="L214" s="97">
        <v>0</v>
      </c>
      <c r="M214" s="111">
        <v>0</v>
      </c>
      <c r="P214" s="112">
        <f t="shared" si="39"/>
        <v>0</v>
      </c>
      <c r="R214" s="21">
        <v>0</v>
      </c>
    </row>
    <row r="215" spans="4:18" ht="18.75" x14ac:dyDescent="0.3">
      <c r="D215" s="111">
        <f>'Staff Details'!C198</f>
        <v>0</v>
      </c>
      <c r="H215" s="110">
        <f t="shared" si="37"/>
        <v>0</v>
      </c>
      <c r="I215" s="110">
        <v>0</v>
      </c>
      <c r="K215" s="95">
        <f t="shared" si="38"/>
        <v>0</v>
      </c>
      <c r="L215" s="97">
        <v>0</v>
      </c>
      <c r="M215" s="111">
        <v>0</v>
      </c>
      <c r="P215" s="112">
        <f t="shared" si="39"/>
        <v>0</v>
      </c>
      <c r="R215" s="21">
        <v>0</v>
      </c>
    </row>
    <row r="216" spans="4:18" ht="18.75" x14ac:dyDescent="0.3">
      <c r="D216" s="111">
        <f>'Staff Details'!C199</f>
        <v>0</v>
      </c>
      <c r="H216" s="110">
        <f t="shared" si="37"/>
        <v>0</v>
      </c>
      <c r="I216" s="110">
        <v>0</v>
      </c>
      <c r="K216" s="95">
        <f t="shared" si="38"/>
        <v>0</v>
      </c>
      <c r="L216" s="97">
        <v>0</v>
      </c>
      <c r="M216" s="111">
        <v>0</v>
      </c>
      <c r="P216" s="112">
        <f t="shared" si="39"/>
        <v>0</v>
      </c>
      <c r="R216" s="21">
        <v>0</v>
      </c>
    </row>
    <row r="217" spans="4:18" ht="18.75" x14ac:dyDescent="0.3">
      <c r="D217" s="111">
        <f>'Staff Details'!C200</f>
        <v>0</v>
      </c>
      <c r="H217" s="110">
        <f t="shared" si="37"/>
        <v>0</v>
      </c>
      <c r="I217" s="110">
        <v>0</v>
      </c>
      <c r="K217" s="95">
        <f t="shared" si="38"/>
        <v>0</v>
      </c>
      <c r="L217" s="97">
        <v>0</v>
      </c>
      <c r="M217" s="111">
        <v>0</v>
      </c>
      <c r="P217" s="112">
        <f t="shared" si="39"/>
        <v>0</v>
      </c>
      <c r="R217" s="21">
        <v>0</v>
      </c>
    </row>
    <row r="218" spans="4:18" ht="18.75" x14ac:dyDescent="0.3">
      <c r="D218" s="111">
        <f>'Staff Details'!C201</f>
        <v>0</v>
      </c>
      <c r="H218" s="110">
        <f t="shared" si="37"/>
        <v>0</v>
      </c>
      <c r="I218" s="110">
        <v>0</v>
      </c>
      <c r="K218" s="95">
        <f t="shared" si="38"/>
        <v>0</v>
      </c>
      <c r="L218" s="97">
        <v>0</v>
      </c>
      <c r="M218" s="111">
        <v>0</v>
      </c>
      <c r="P218" s="112">
        <f t="shared" si="39"/>
        <v>0</v>
      </c>
      <c r="R218" s="21">
        <v>0</v>
      </c>
    </row>
    <row r="219" spans="4:18" ht="18.75" x14ac:dyDescent="0.3">
      <c r="D219" s="111">
        <f>'Staff Details'!C202</f>
        <v>0</v>
      </c>
      <c r="H219" s="110">
        <f t="shared" si="37"/>
        <v>0</v>
      </c>
      <c r="I219" s="110">
        <v>0</v>
      </c>
      <c r="K219" s="95">
        <f t="shared" si="38"/>
        <v>0</v>
      </c>
      <c r="L219" s="97">
        <v>0</v>
      </c>
      <c r="M219" s="111">
        <v>0</v>
      </c>
      <c r="P219" s="112">
        <f t="shared" si="39"/>
        <v>0</v>
      </c>
      <c r="R219" s="21">
        <v>0</v>
      </c>
    </row>
    <row r="220" spans="4:18" ht="18.75" x14ac:dyDescent="0.3">
      <c r="D220" s="111">
        <f>'Staff Details'!C203</f>
        <v>0</v>
      </c>
      <c r="H220" s="110">
        <f t="shared" si="37"/>
        <v>0</v>
      </c>
      <c r="I220" s="110">
        <v>0</v>
      </c>
      <c r="K220" s="95">
        <f t="shared" si="38"/>
        <v>0</v>
      </c>
      <c r="L220" s="97">
        <v>0</v>
      </c>
      <c r="M220" s="111">
        <v>0</v>
      </c>
      <c r="P220" s="112">
        <f t="shared" si="39"/>
        <v>0</v>
      </c>
      <c r="R220" s="21">
        <v>0</v>
      </c>
    </row>
    <row r="221" spans="4:18" ht="18.75" x14ac:dyDescent="0.3">
      <c r="D221" s="111">
        <f>'Staff Details'!C204</f>
        <v>0</v>
      </c>
      <c r="H221" s="110">
        <f t="shared" si="37"/>
        <v>0</v>
      </c>
      <c r="I221" s="110">
        <v>0</v>
      </c>
      <c r="K221" s="95">
        <f t="shared" si="38"/>
        <v>0</v>
      </c>
      <c r="L221" s="97">
        <v>0</v>
      </c>
      <c r="M221" s="111">
        <v>0</v>
      </c>
      <c r="P221" s="112">
        <f t="shared" si="39"/>
        <v>0</v>
      </c>
      <c r="R221" s="21">
        <v>0</v>
      </c>
    </row>
    <row r="222" spans="4:18" ht="18.75" x14ac:dyDescent="0.3">
      <c r="D222" s="111">
        <f>'Staff Details'!C205</f>
        <v>0</v>
      </c>
      <c r="H222" s="110">
        <f t="shared" si="37"/>
        <v>0</v>
      </c>
      <c r="I222" s="110">
        <v>0</v>
      </c>
      <c r="K222" s="95">
        <f t="shared" si="38"/>
        <v>0</v>
      </c>
      <c r="L222" s="97">
        <v>0</v>
      </c>
      <c r="M222" s="111">
        <v>0</v>
      </c>
      <c r="P222" s="112">
        <f t="shared" si="39"/>
        <v>0</v>
      </c>
      <c r="R222" s="21">
        <v>0</v>
      </c>
    </row>
    <row r="223" spans="4:18" ht="18.75" x14ac:dyDescent="0.3">
      <c r="D223" s="111">
        <f>'Staff Details'!C206</f>
        <v>0</v>
      </c>
      <c r="H223" s="110">
        <f t="shared" si="37"/>
        <v>0</v>
      </c>
      <c r="I223" s="110">
        <v>0</v>
      </c>
      <c r="K223" s="95">
        <f t="shared" si="38"/>
        <v>0</v>
      </c>
      <c r="L223" s="97">
        <v>0</v>
      </c>
      <c r="M223" s="111">
        <v>0</v>
      </c>
      <c r="P223" s="112">
        <f t="shared" si="39"/>
        <v>0</v>
      </c>
      <c r="R223" s="21">
        <v>0</v>
      </c>
    </row>
    <row r="224" spans="4:18" ht="18.75" x14ac:dyDescent="0.3">
      <c r="D224" s="111">
        <f>'Staff Details'!C207</f>
        <v>0</v>
      </c>
      <c r="H224" s="110">
        <f t="shared" si="37"/>
        <v>0</v>
      </c>
      <c r="I224" s="110">
        <v>0</v>
      </c>
      <c r="K224" s="95">
        <f t="shared" si="38"/>
        <v>0</v>
      </c>
      <c r="L224" s="97">
        <v>0</v>
      </c>
      <c r="M224" s="111">
        <v>0</v>
      </c>
      <c r="P224" s="112">
        <f t="shared" si="39"/>
        <v>0</v>
      </c>
      <c r="R224" s="21">
        <v>0</v>
      </c>
    </row>
    <row r="225" spans="4:18" ht="18.75" x14ac:dyDescent="0.3">
      <c r="D225" s="111">
        <f>'Staff Details'!C208</f>
        <v>0</v>
      </c>
      <c r="H225" s="110">
        <f t="shared" si="37"/>
        <v>0</v>
      </c>
      <c r="I225" s="110">
        <v>0</v>
      </c>
      <c r="K225" s="95">
        <f t="shared" si="38"/>
        <v>0</v>
      </c>
      <c r="L225" s="97">
        <v>0</v>
      </c>
      <c r="M225" s="111">
        <v>0</v>
      </c>
      <c r="P225" s="112">
        <f t="shared" si="39"/>
        <v>0</v>
      </c>
      <c r="R225" s="21">
        <v>0</v>
      </c>
    </row>
    <row r="226" spans="4:18" ht="18.75" x14ac:dyDescent="0.3">
      <c r="D226" s="111">
        <f>'Staff Details'!C209</f>
        <v>0</v>
      </c>
      <c r="H226" s="110">
        <f t="shared" si="37"/>
        <v>0</v>
      </c>
      <c r="I226" s="110">
        <v>0</v>
      </c>
      <c r="K226" s="95">
        <f t="shared" si="38"/>
        <v>0</v>
      </c>
      <c r="L226" s="97">
        <v>0</v>
      </c>
      <c r="M226" s="111">
        <v>0</v>
      </c>
      <c r="P226" s="112">
        <f t="shared" si="39"/>
        <v>0</v>
      </c>
      <c r="R226" s="21">
        <v>0</v>
      </c>
    </row>
    <row r="227" spans="4:18" ht="18.75" x14ac:dyDescent="0.3">
      <c r="D227" s="111">
        <f>'Staff Details'!C210</f>
        <v>0</v>
      </c>
      <c r="H227" s="110">
        <f t="shared" si="37"/>
        <v>0</v>
      </c>
      <c r="I227" s="110">
        <v>0</v>
      </c>
      <c r="K227" s="95">
        <f t="shared" si="38"/>
        <v>0</v>
      </c>
      <c r="L227" s="97">
        <v>0</v>
      </c>
      <c r="M227" s="111">
        <v>0</v>
      </c>
      <c r="P227" s="112">
        <f t="shared" si="39"/>
        <v>0</v>
      </c>
      <c r="R227" s="21">
        <v>0</v>
      </c>
    </row>
    <row r="228" spans="4:18" ht="18.75" x14ac:dyDescent="0.3">
      <c r="D228" s="111">
        <f>'Staff Details'!C211</f>
        <v>0</v>
      </c>
      <c r="H228" s="110">
        <f t="shared" si="37"/>
        <v>0</v>
      </c>
      <c r="I228" s="110">
        <v>0</v>
      </c>
      <c r="K228" s="95">
        <f t="shared" si="38"/>
        <v>0</v>
      </c>
      <c r="L228" s="97">
        <v>0</v>
      </c>
      <c r="M228" s="111">
        <v>0</v>
      </c>
      <c r="P228" s="112">
        <f t="shared" si="39"/>
        <v>0</v>
      </c>
      <c r="R228" s="21">
        <v>0</v>
      </c>
    </row>
    <row r="229" spans="4:18" ht="18.75" x14ac:dyDescent="0.3">
      <c r="D229" s="111">
        <f>'Staff Details'!C212</f>
        <v>0</v>
      </c>
      <c r="H229" s="110">
        <f t="shared" si="37"/>
        <v>0</v>
      </c>
      <c r="I229" s="110">
        <v>0</v>
      </c>
      <c r="K229" s="95">
        <f t="shared" si="38"/>
        <v>0</v>
      </c>
      <c r="L229" s="97">
        <v>0</v>
      </c>
      <c r="M229" s="111">
        <v>0</v>
      </c>
      <c r="P229" s="112">
        <f t="shared" si="39"/>
        <v>0</v>
      </c>
      <c r="R229" s="21">
        <v>0</v>
      </c>
    </row>
    <row r="230" spans="4:18" ht="18.75" x14ac:dyDescent="0.3">
      <c r="D230" s="111">
        <f>'Staff Details'!C213</f>
        <v>0</v>
      </c>
      <c r="H230" s="110">
        <f t="shared" si="37"/>
        <v>0</v>
      </c>
      <c r="I230" s="110">
        <v>0</v>
      </c>
      <c r="K230" s="95">
        <f t="shared" si="38"/>
        <v>0</v>
      </c>
      <c r="L230" s="97">
        <v>0</v>
      </c>
      <c r="M230" s="111">
        <v>0</v>
      </c>
      <c r="P230" s="112">
        <f t="shared" si="39"/>
        <v>0</v>
      </c>
      <c r="R230" s="21">
        <v>0</v>
      </c>
    </row>
    <row r="231" spans="4:18" ht="18.75" x14ac:dyDescent="0.3">
      <c r="D231" s="111">
        <f>'Staff Details'!C214</f>
        <v>0</v>
      </c>
      <c r="H231" s="110">
        <f t="shared" si="37"/>
        <v>0</v>
      </c>
      <c r="I231" s="110">
        <v>0</v>
      </c>
      <c r="K231" s="95">
        <f t="shared" si="38"/>
        <v>0</v>
      </c>
      <c r="L231" s="97">
        <v>0</v>
      </c>
      <c r="M231" s="111">
        <v>0</v>
      </c>
      <c r="P231" s="112">
        <f t="shared" si="39"/>
        <v>0</v>
      </c>
      <c r="R231" s="21">
        <v>0</v>
      </c>
    </row>
    <row r="232" spans="4:18" ht="18.75" x14ac:dyDescent="0.3">
      <c r="D232" s="111">
        <f>'Staff Details'!C215</f>
        <v>0</v>
      </c>
      <c r="H232" s="110">
        <f t="shared" si="37"/>
        <v>0</v>
      </c>
      <c r="I232" s="110">
        <v>0</v>
      </c>
      <c r="K232" s="95">
        <f t="shared" si="38"/>
        <v>0</v>
      </c>
      <c r="L232" s="97">
        <v>0</v>
      </c>
      <c r="M232" s="111">
        <v>0</v>
      </c>
      <c r="P232" s="112">
        <f t="shared" si="39"/>
        <v>0</v>
      </c>
      <c r="R232" s="21">
        <v>0</v>
      </c>
    </row>
    <row r="233" spans="4:18" ht="18.75" x14ac:dyDescent="0.3">
      <c r="D233" s="111">
        <f>'Staff Details'!C216</f>
        <v>0</v>
      </c>
      <c r="H233" s="110">
        <f t="shared" si="37"/>
        <v>0</v>
      </c>
      <c r="I233" s="110">
        <v>0</v>
      </c>
      <c r="K233" s="95">
        <f t="shared" si="38"/>
        <v>0</v>
      </c>
      <c r="L233" s="97">
        <v>0</v>
      </c>
      <c r="M233" s="111">
        <v>0</v>
      </c>
      <c r="P233" s="112">
        <f t="shared" si="39"/>
        <v>0</v>
      </c>
      <c r="R233" s="21">
        <v>0</v>
      </c>
    </row>
    <row r="234" spans="4:18" ht="18.75" x14ac:dyDescent="0.3">
      <c r="D234" s="111">
        <f>'Staff Details'!C217</f>
        <v>0</v>
      </c>
      <c r="H234" s="110">
        <f t="shared" si="37"/>
        <v>0</v>
      </c>
      <c r="I234" s="110">
        <v>0</v>
      </c>
      <c r="K234" s="95">
        <f t="shared" si="38"/>
        <v>0</v>
      </c>
      <c r="L234" s="97">
        <v>0</v>
      </c>
      <c r="M234" s="111">
        <v>0</v>
      </c>
      <c r="P234" s="112">
        <f t="shared" si="39"/>
        <v>0</v>
      </c>
      <c r="R234" s="21">
        <v>0</v>
      </c>
    </row>
    <row r="235" spans="4:18" ht="18.75" x14ac:dyDescent="0.3">
      <c r="D235" s="111">
        <f>'Staff Details'!C218</f>
        <v>0</v>
      </c>
      <c r="H235" s="110">
        <f t="shared" si="37"/>
        <v>0</v>
      </c>
      <c r="I235" s="110">
        <v>0</v>
      </c>
      <c r="K235" s="95">
        <f t="shared" si="38"/>
        <v>0</v>
      </c>
      <c r="L235" s="97">
        <v>0</v>
      </c>
      <c r="M235" s="111">
        <v>0</v>
      </c>
      <c r="P235" s="112">
        <f t="shared" si="39"/>
        <v>0</v>
      </c>
      <c r="R235" s="21">
        <v>0</v>
      </c>
    </row>
    <row r="236" spans="4:18" ht="18.75" x14ac:dyDescent="0.3">
      <c r="D236" s="111">
        <f>'Staff Details'!C219</f>
        <v>0</v>
      </c>
      <c r="H236" s="110">
        <f t="shared" si="37"/>
        <v>0</v>
      </c>
      <c r="I236" s="110">
        <v>0</v>
      </c>
      <c r="K236" s="95">
        <f t="shared" si="38"/>
        <v>0</v>
      </c>
      <c r="L236" s="97">
        <v>0</v>
      </c>
      <c r="M236" s="111">
        <v>0</v>
      </c>
      <c r="P236" s="112">
        <f t="shared" si="39"/>
        <v>0</v>
      </c>
      <c r="R236" s="21">
        <v>0</v>
      </c>
    </row>
    <row r="237" spans="4:18" ht="18.75" x14ac:dyDescent="0.3">
      <c r="D237" s="111">
        <f>'Staff Details'!C220</f>
        <v>0</v>
      </c>
      <c r="H237" s="110">
        <f t="shared" si="37"/>
        <v>0</v>
      </c>
      <c r="I237" s="110">
        <v>0</v>
      </c>
      <c r="K237" s="95">
        <f t="shared" si="38"/>
        <v>0</v>
      </c>
      <c r="L237" s="97">
        <v>0</v>
      </c>
      <c r="M237" s="111">
        <v>0</v>
      </c>
      <c r="P237" s="112">
        <f t="shared" si="39"/>
        <v>0</v>
      </c>
      <c r="R237" s="21">
        <v>0</v>
      </c>
    </row>
    <row r="238" spans="4:18" ht="18.75" x14ac:dyDescent="0.3">
      <c r="D238" s="111">
        <f>'Staff Details'!C221</f>
        <v>0</v>
      </c>
      <c r="H238" s="110">
        <f t="shared" ref="H238:H273" si="40">SUM(D238:G238)</f>
        <v>0</v>
      </c>
      <c r="I238" s="110">
        <v>0</v>
      </c>
      <c r="K238" s="95">
        <f t="shared" si="38"/>
        <v>0</v>
      </c>
      <c r="L238" s="97">
        <v>0</v>
      </c>
      <c r="M238" s="111">
        <v>0</v>
      </c>
      <c r="P238" s="112">
        <f t="shared" si="39"/>
        <v>0</v>
      </c>
      <c r="R238" s="21">
        <v>0</v>
      </c>
    </row>
    <row r="239" spans="4:18" ht="18.75" x14ac:dyDescent="0.3">
      <c r="D239" s="111">
        <f>'Staff Details'!C222</f>
        <v>0</v>
      </c>
      <c r="H239" s="110">
        <f t="shared" si="40"/>
        <v>0</v>
      </c>
      <c r="I239" s="110">
        <v>0</v>
      </c>
      <c r="K239" s="95">
        <f t="shared" si="38"/>
        <v>0</v>
      </c>
      <c r="L239" s="97">
        <v>0</v>
      </c>
      <c r="M239" s="111">
        <v>0</v>
      </c>
      <c r="P239" s="112">
        <f t="shared" si="39"/>
        <v>0</v>
      </c>
      <c r="R239" s="21">
        <v>0</v>
      </c>
    </row>
    <row r="240" spans="4:18" ht="18.75" x14ac:dyDescent="0.3">
      <c r="D240" s="111">
        <f>'Staff Details'!C223</f>
        <v>0</v>
      </c>
      <c r="H240" s="110">
        <f t="shared" si="40"/>
        <v>0</v>
      </c>
      <c r="I240" s="110">
        <v>0</v>
      </c>
      <c r="K240" s="95">
        <f t="shared" si="38"/>
        <v>0</v>
      </c>
      <c r="L240" s="97">
        <v>0</v>
      </c>
      <c r="M240" s="111">
        <v>0</v>
      </c>
      <c r="P240" s="112">
        <f t="shared" si="39"/>
        <v>0</v>
      </c>
      <c r="R240" s="21">
        <v>0</v>
      </c>
    </row>
    <row r="241" spans="4:18" ht="18.75" x14ac:dyDescent="0.3">
      <c r="D241" s="111">
        <f>'Staff Details'!C224</f>
        <v>0</v>
      </c>
      <c r="H241" s="110">
        <f t="shared" si="40"/>
        <v>0</v>
      </c>
      <c r="I241" s="110">
        <v>0</v>
      </c>
      <c r="K241" s="95">
        <f t="shared" si="38"/>
        <v>0</v>
      </c>
      <c r="L241" s="97">
        <v>0</v>
      </c>
      <c r="M241" s="111">
        <v>0</v>
      </c>
      <c r="P241" s="112">
        <f t="shared" si="39"/>
        <v>0</v>
      </c>
      <c r="R241" s="21">
        <v>0</v>
      </c>
    </row>
    <row r="242" spans="4:18" ht="18.75" x14ac:dyDescent="0.3">
      <c r="D242" s="111">
        <f>'Staff Details'!C225</f>
        <v>0</v>
      </c>
      <c r="H242" s="110">
        <f t="shared" si="40"/>
        <v>0</v>
      </c>
      <c r="I242" s="110">
        <v>0</v>
      </c>
      <c r="K242" s="95">
        <f t="shared" si="38"/>
        <v>0</v>
      </c>
      <c r="L242" s="97">
        <v>0</v>
      </c>
      <c r="M242" s="111">
        <v>0</v>
      </c>
      <c r="P242" s="112">
        <f t="shared" si="39"/>
        <v>0</v>
      </c>
      <c r="R242" s="21">
        <v>0</v>
      </c>
    </row>
    <row r="243" spans="4:18" ht="18.75" x14ac:dyDescent="0.3">
      <c r="D243" s="111">
        <f>'Staff Details'!C226</f>
        <v>0</v>
      </c>
      <c r="H243" s="110">
        <f t="shared" si="40"/>
        <v>0</v>
      </c>
      <c r="I243" s="110">
        <v>0</v>
      </c>
      <c r="K243" s="95">
        <f t="shared" si="38"/>
        <v>0</v>
      </c>
      <c r="L243" s="97">
        <v>0</v>
      </c>
      <c r="M243" s="111">
        <v>0</v>
      </c>
      <c r="P243" s="112">
        <f t="shared" si="39"/>
        <v>0</v>
      </c>
      <c r="R243" s="21">
        <v>0</v>
      </c>
    </row>
    <row r="244" spans="4:18" ht="18.75" x14ac:dyDescent="0.3">
      <c r="D244" s="111">
        <f>'Staff Details'!C227</f>
        <v>0</v>
      </c>
      <c r="H244" s="110">
        <f t="shared" si="40"/>
        <v>0</v>
      </c>
      <c r="I244" s="110">
        <v>0</v>
      </c>
      <c r="K244" s="95">
        <f t="shared" si="38"/>
        <v>0</v>
      </c>
      <c r="L244" s="97">
        <v>0</v>
      </c>
      <c r="M244" s="111">
        <v>0</v>
      </c>
      <c r="P244" s="112">
        <f t="shared" si="39"/>
        <v>0</v>
      </c>
      <c r="R244" s="21">
        <v>0</v>
      </c>
    </row>
    <row r="245" spans="4:18" ht="18.75" x14ac:dyDescent="0.3">
      <c r="D245" s="111">
        <f>'Staff Details'!C228</f>
        <v>0</v>
      </c>
      <c r="H245" s="110">
        <f t="shared" si="40"/>
        <v>0</v>
      </c>
      <c r="I245" s="110">
        <v>0</v>
      </c>
      <c r="K245" s="95">
        <f t="shared" si="38"/>
        <v>0</v>
      </c>
      <c r="L245" s="97">
        <v>0</v>
      </c>
      <c r="M245" s="111">
        <v>0</v>
      </c>
      <c r="P245" s="112">
        <f t="shared" si="39"/>
        <v>0</v>
      </c>
      <c r="R245" s="21">
        <v>0</v>
      </c>
    </row>
    <row r="246" spans="4:18" ht="18.75" x14ac:dyDescent="0.3">
      <c r="D246" s="111">
        <f>'Staff Details'!C229</f>
        <v>0</v>
      </c>
      <c r="H246" s="110">
        <f t="shared" si="40"/>
        <v>0</v>
      </c>
      <c r="I246" s="110">
        <v>0</v>
      </c>
      <c r="K246" s="95">
        <f t="shared" si="38"/>
        <v>0</v>
      </c>
      <c r="L246" s="97">
        <v>0</v>
      </c>
      <c r="M246" s="111">
        <v>0</v>
      </c>
      <c r="P246" s="112">
        <f t="shared" si="39"/>
        <v>0</v>
      </c>
      <c r="R246" s="21">
        <v>0</v>
      </c>
    </row>
    <row r="247" spans="4:18" ht="18.75" x14ac:dyDescent="0.3">
      <c r="D247" s="111">
        <f>'Staff Details'!C230</f>
        <v>0</v>
      </c>
      <c r="H247" s="110">
        <f t="shared" si="40"/>
        <v>0</v>
      </c>
      <c r="I247" s="110">
        <v>0</v>
      </c>
      <c r="K247" s="95">
        <f t="shared" si="38"/>
        <v>0</v>
      </c>
      <c r="L247" s="97">
        <v>0</v>
      </c>
      <c r="M247" s="111">
        <v>0</v>
      </c>
      <c r="P247" s="112">
        <f t="shared" si="39"/>
        <v>0</v>
      </c>
      <c r="R247" s="21">
        <v>0</v>
      </c>
    </row>
    <row r="248" spans="4:18" ht="18.75" x14ac:dyDescent="0.3">
      <c r="D248" s="111">
        <f>'Staff Details'!C231</f>
        <v>0</v>
      </c>
      <c r="H248" s="110">
        <f t="shared" si="40"/>
        <v>0</v>
      </c>
      <c r="I248" s="110">
        <v>0</v>
      </c>
      <c r="K248" s="95">
        <f t="shared" si="38"/>
        <v>0</v>
      </c>
      <c r="L248" s="97">
        <v>0</v>
      </c>
      <c r="M248" s="111">
        <v>0</v>
      </c>
      <c r="P248" s="112">
        <f t="shared" si="39"/>
        <v>0</v>
      </c>
      <c r="R248" s="21">
        <v>0</v>
      </c>
    </row>
    <row r="249" spans="4:18" ht="18.75" x14ac:dyDescent="0.3">
      <c r="D249" s="111">
        <f>'Staff Details'!C232</f>
        <v>0</v>
      </c>
      <c r="H249" s="110">
        <f t="shared" si="40"/>
        <v>0</v>
      </c>
      <c r="I249" s="110">
        <v>0</v>
      </c>
      <c r="K249" s="95">
        <f t="shared" si="38"/>
        <v>0</v>
      </c>
      <c r="L249" s="97">
        <v>0</v>
      </c>
      <c r="M249" s="111">
        <v>0</v>
      </c>
      <c r="P249" s="112">
        <f t="shared" si="39"/>
        <v>0</v>
      </c>
      <c r="R249" s="21">
        <v>0</v>
      </c>
    </row>
    <row r="250" spans="4:18" ht="18.75" x14ac:dyDescent="0.3">
      <c r="D250" s="111">
        <f>'Staff Details'!C233</f>
        <v>0</v>
      </c>
      <c r="H250" s="110">
        <f t="shared" si="40"/>
        <v>0</v>
      </c>
      <c r="I250" s="110">
        <v>0</v>
      </c>
      <c r="K250" s="95">
        <f t="shared" si="38"/>
        <v>0</v>
      </c>
      <c r="L250" s="97">
        <v>0</v>
      </c>
      <c r="M250" s="111">
        <v>0</v>
      </c>
      <c r="P250" s="112">
        <f t="shared" si="39"/>
        <v>0</v>
      </c>
      <c r="R250" s="21">
        <v>0</v>
      </c>
    </row>
    <row r="251" spans="4:18" ht="18.75" x14ac:dyDescent="0.3">
      <c r="D251" s="111">
        <f>'Staff Details'!C234</f>
        <v>0</v>
      </c>
      <c r="H251" s="110">
        <f t="shared" si="40"/>
        <v>0</v>
      </c>
      <c r="I251" s="110">
        <v>0</v>
      </c>
      <c r="K251" s="95">
        <f t="shared" si="38"/>
        <v>0</v>
      </c>
      <c r="L251" s="97">
        <v>0</v>
      </c>
      <c r="M251" s="111">
        <v>0</v>
      </c>
      <c r="P251" s="112">
        <f t="shared" si="39"/>
        <v>0</v>
      </c>
      <c r="R251" s="21">
        <v>0</v>
      </c>
    </row>
    <row r="252" spans="4:18" ht="18.75" x14ac:dyDescent="0.3">
      <c r="D252" s="111">
        <f>'Staff Details'!C235</f>
        <v>0</v>
      </c>
      <c r="H252" s="110">
        <f t="shared" si="40"/>
        <v>0</v>
      </c>
      <c r="I252" s="110">
        <v>0</v>
      </c>
      <c r="K252" s="95">
        <f t="shared" ref="K252:K315" si="41">IF(J252&lt;=$G$9,$H$9,IF(AND(J252&gt;$G$9,J252&lt;=$G$10),(J252-$G$9)*$E$10,IF(AND(J252&gt;$G$10,J252&lt;=$G$11),$H$10+(J252-$G$10)*$E$11,IF(AND(J252&gt;$G$11,J252&lt;=$G$12),$H$11+(J252-$G$11)*$E$12,IF(J252&gt;$G$12,$H$12+(J252-$G$12)*$E$13,0)))))</f>
        <v>0</v>
      </c>
      <c r="L252" s="97">
        <v>0</v>
      </c>
      <c r="M252" s="111">
        <v>0</v>
      </c>
      <c r="P252" s="112">
        <f t="shared" si="39"/>
        <v>0</v>
      </c>
      <c r="R252" s="21">
        <v>0</v>
      </c>
    </row>
    <row r="253" spans="4:18" ht="18.75" x14ac:dyDescent="0.3">
      <c r="D253" s="111">
        <f>'Staff Details'!C236</f>
        <v>0</v>
      </c>
      <c r="H253" s="110">
        <f t="shared" si="40"/>
        <v>0</v>
      </c>
      <c r="I253" s="110">
        <v>0</v>
      </c>
      <c r="K253" s="95">
        <f t="shared" si="41"/>
        <v>0</v>
      </c>
      <c r="L253" s="97">
        <v>0</v>
      </c>
      <c r="M253" s="111">
        <v>0</v>
      </c>
      <c r="P253" s="112">
        <f t="shared" si="39"/>
        <v>0</v>
      </c>
      <c r="R253" s="21">
        <v>0</v>
      </c>
    </row>
    <row r="254" spans="4:18" ht="18.75" x14ac:dyDescent="0.3">
      <c r="D254" s="111">
        <f>'Staff Details'!C237</f>
        <v>0</v>
      </c>
      <c r="H254" s="110">
        <f t="shared" si="40"/>
        <v>0</v>
      </c>
      <c r="I254" s="110">
        <v>0</v>
      </c>
      <c r="K254" s="95">
        <f t="shared" si="41"/>
        <v>0</v>
      </c>
      <c r="L254" s="97">
        <v>0</v>
      </c>
      <c r="M254" s="111">
        <v>0</v>
      </c>
      <c r="P254" s="112">
        <f t="shared" ref="P254:P317" si="42">SUM(K254:N254)</f>
        <v>0</v>
      </c>
      <c r="R254" s="21">
        <v>0</v>
      </c>
    </row>
    <row r="255" spans="4:18" ht="18.75" x14ac:dyDescent="0.3">
      <c r="D255" s="111">
        <f>'Staff Details'!C238</f>
        <v>0</v>
      </c>
      <c r="H255" s="110">
        <f t="shared" si="40"/>
        <v>0</v>
      </c>
      <c r="I255" s="110">
        <v>0</v>
      </c>
      <c r="K255" s="95">
        <f t="shared" si="41"/>
        <v>0</v>
      </c>
      <c r="L255" s="97">
        <v>0</v>
      </c>
      <c r="M255" s="111">
        <v>0</v>
      </c>
      <c r="P255" s="112">
        <f t="shared" si="42"/>
        <v>0</v>
      </c>
      <c r="R255" s="21">
        <v>0</v>
      </c>
    </row>
    <row r="256" spans="4:18" ht="18.75" x14ac:dyDescent="0.3">
      <c r="D256" s="111">
        <f>'Staff Details'!C239</f>
        <v>0</v>
      </c>
      <c r="H256" s="110">
        <f t="shared" si="40"/>
        <v>0</v>
      </c>
      <c r="I256" s="110">
        <v>0</v>
      </c>
      <c r="K256" s="95">
        <f t="shared" si="41"/>
        <v>0</v>
      </c>
      <c r="L256" s="97">
        <v>0</v>
      </c>
      <c r="M256" s="111">
        <v>0</v>
      </c>
      <c r="P256" s="112">
        <f t="shared" si="42"/>
        <v>0</v>
      </c>
      <c r="R256" s="21">
        <v>0</v>
      </c>
    </row>
    <row r="257" spans="4:18" ht="18.75" x14ac:dyDescent="0.3">
      <c r="D257" s="111">
        <f>'Staff Details'!C240</f>
        <v>0</v>
      </c>
      <c r="H257" s="110">
        <f t="shared" si="40"/>
        <v>0</v>
      </c>
      <c r="I257" s="110">
        <v>0</v>
      </c>
      <c r="K257" s="95">
        <f t="shared" si="41"/>
        <v>0</v>
      </c>
      <c r="L257" s="97">
        <v>0</v>
      </c>
      <c r="M257" s="111">
        <v>0</v>
      </c>
      <c r="P257" s="112">
        <f t="shared" si="42"/>
        <v>0</v>
      </c>
      <c r="R257" s="21">
        <v>0</v>
      </c>
    </row>
    <row r="258" spans="4:18" ht="18.75" x14ac:dyDescent="0.3">
      <c r="D258" s="111">
        <f>'Staff Details'!C241</f>
        <v>0</v>
      </c>
      <c r="H258" s="110">
        <f t="shared" si="40"/>
        <v>0</v>
      </c>
      <c r="I258" s="110">
        <v>0</v>
      </c>
      <c r="K258" s="95">
        <f t="shared" si="41"/>
        <v>0</v>
      </c>
      <c r="L258" s="97">
        <v>0</v>
      </c>
      <c r="M258" s="111">
        <v>0</v>
      </c>
      <c r="P258" s="112">
        <f t="shared" si="42"/>
        <v>0</v>
      </c>
      <c r="R258" s="21">
        <v>0</v>
      </c>
    </row>
    <row r="259" spans="4:18" ht="18.75" x14ac:dyDescent="0.3">
      <c r="D259" s="111">
        <f>'Staff Details'!C242</f>
        <v>0</v>
      </c>
      <c r="H259" s="110">
        <f t="shared" si="40"/>
        <v>0</v>
      </c>
      <c r="I259" s="110">
        <v>0</v>
      </c>
      <c r="K259" s="95">
        <f t="shared" si="41"/>
        <v>0</v>
      </c>
      <c r="L259" s="97">
        <v>0</v>
      </c>
      <c r="M259" s="111">
        <v>0</v>
      </c>
      <c r="P259" s="112">
        <f t="shared" si="42"/>
        <v>0</v>
      </c>
      <c r="R259" s="21">
        <v>0</v>
      </c>
    </row>
    <row r="260" spans="4:18" ht="18.75" x14ac:dyDescent="0.3">
      <c r="D260" s="111">
        <f>'Staff Details'!C243</f>
        <v>0</v>
      </c>
      <c r="H260" s="110">
        <f t="shared" si="40"/>
        <v>0</v>
      </c>
      <c r="I260" s="110">
        <v>0</v>
      </c>
      <c r="K260" s="95">
        <f t="shared" si="41"/>
        <v>0</v>
      </c>
      <c r="L260" s="97">
        <v>0</v>
      </c>
      <c r="M260" s="111">
        <v>0</v>
      </c>
      <c r="P260" s="112">
        <f t="shared" si="42"/>
        <v>0</v>
      </c>
      <c r="R260" s="21">
        <v>0</v>
      </c>
    </row>
    <row r="261" spans="4:18" ht="18.75" x14ac:dyDescent="0.3">
      <c r="D261" s="111">
        <f>'Staff Details'!C244</f>
        <v>0</v>
      </c>
      <c r="H261" s="110">
        <f t="shared" si="40"/>
        <v>0</v>
      </c>
      <c r="I261" s="110">
        <v>0</v>
      </c>
      <c r="K261" s="95">
        <f t="shared" si="41"/>
        <v>0</v>
      </c>
      <c r="L261" s="97">
        <v>0</v>
      </c>
      <c r="M261" s="111">
        <v>0</v>
      </c>
      <c r="P261" s="112">
        <f t="shared" si="42"/>
        <v>0</v>
      </c>
      <c r="R261" s="21">
        <v>0</v>
      </c>
    </row>
    <row r="262" spans="4:18" ht="18.75" x14ac:dyDescent="0.3">
      <c r="D262" s="111">
        <f>'Staff Details'!C245</f>
        <v>0</v>
      </c>
      <c r="H262" s="110">
        <f t="shared" si="40"/>
        <v>0</v>
      </c>
      <c r="I262" s="110">
        <v>0</v>
      </c>
      <c r="K262" s="95">
        <f t="shared" si="41"/>
        <v>0</v>
      </c>
      <c r="L262" s="97">
        <v>0</v>
      </c>
      <c r="M262" s="111">
        <v>0</v>
      </c>
      <c r="P262" s="112">
        <f t="shared" si="42"/>
        <v>0</v>
      </c>
      <c r="R262" s="21">
        <v>0</v>
      </c>
    </row>
    <row r="263" spans="4:18" ht="18.75" x14ac:dyDescent="0.3">
      <c r="D263" s="111">
        <f>'Staff Details'!C246</f>
        <v>0</v>
      </c>
      <c r="H263" s="110">
        <f t="shared" si="40"/>
        <v>0</v>
      </c>
      <c r="I263" s="110">
        <v>0</v>
      </c>
      <c r="K263" s="95">
        <f t="shared" si="41"/>
        <v>0</v>
      </c>
      <c r="L263" s="97">
        <v>0</v>
      </c>
      <c r="M263" s="111">
        <v>0</v>
      </c>
      <c r="P263" s="112">
        <f t="shared" si="42"/>
        <v>0</v>
      </c>
      <c r="R263" s="21">
        <v>0</v>
      </c>
    </row>
    <row r="264" spans="4:18" ht="18.75" x14ac:dyDescent="0.3">
      <c r="D264" s="111">
        <f>'Staff Details'!C247</f>
        <v>0</v>
      </c>
      <c r="H264" s="110">
        <f t="shared" si="40"/>
        <v>0</v>
      </c>
      <c r="I264" s="110">
        <v>0</v>
      </c>
      <c r="K264" s="95">
        <f t="shared" si="41"/>
        <v>0</v>
      </c>
      <c r="L264" s="97">
        <v>0</v>
      </c>
      <c r="M264" s="111">
        <v>0</v>
      </c>
      <c r="P264" s="112">
        <f t="shared" si="42"/>
        <v>0</v>
      </c>
      <c r="R264" s="21">
        <v>0</v>
      </c>
    </row>
    <row r="265" spans="4:18" ht="18.75" x14ac:dyDescent="0.3">
      <c r="D265" s="111">
        <f>'Staff Details'!C248</f>
        <v>0</v>
      </c>
      <c r="H265" s="110">
        <f t="shared" si="40"/>
        <v>0</v>
      </c>
      <c r="I265" s="110">
        <v>0</v>
      </c>
      <c r="K265" s="95">
        <f t="shared" si="41"/>
        <v>0</v>
      </c>
      <c r="M265" s="111">
        <v>0</v>
      </c>
      <c r="P265" s="112">
        <f t="shared" si="42"/>
        <v>0</v>
      </c>
      <c r="R265" s="21">
        <v>0</v>
      </c>
    </row>
    <row r="266" spans="4:18" ht="18.75" x14ac:dyDescent="0.3">
      <c r="D266" s="111">
        <f>'Staff Details'!C249</f>
        <v>0</v>
      </c>
      <c r="H266" s="110">
        <f t="shared" si="40"/>
        <v>0</v>
      </c>
      <c r="I266" s="110">
        <v>0</v>
      </c>
      <c r="K266" s="95">
        <f t="shared" si="41"/>
        <v>0</v>
      </c>
      <c r="M266" s="111">
        <v>0</v>
      </c>
      <c r="P266" s="112">
        <f t="shared" si="42"/>
        <v>0</v>
      </c>
      <c r="R266" s="21">
        <v>0</v>
      </c>
    </row>
    <row r="267" spans="4:18" ht="18.75" x14ac:dyDescent="0.3">
      <c r="D267" s="111">
        <f>'Staff Details'!C250</f>
        <v>0</v>
      </c>
      <c r="H267" s="110">
        <f t="shared" si="40"/>
        <v>0</v>
      </c>
      <c r="I267" s="110">
        <v>0</v>
      </c>
      <c r="K267" s="95">
        <f t="shared" si="41"/>
        <v>0</v>
      </c>
      <c r="M267" s="111">
        <v>0</v>
      </c>
      <c r="P267" s="112">
        <f t="shared" si="42"/>
        <v>0</v>
      </c>
      <c r="R267" s="21">
        <v>0</v>
      </c>
    </row>
    <row r="268" spans="4:18" ht="18.75" x14ac:dyDescent="0.3">
      <c r="D268" s="111">
        <f>'Staff Details'!C251</f>
        <v>0</v>
      </c>
      <c r="H268" s="110">
        <f t="shared" si="40"/>
        <v>0</v>
      </c>
      <c r="I268" s="110">
        <v>0</v>
      </c>
      <c r="K268" s="95">
        <f t="shared" si="41"/>
        <v>0</v>
      </c>
      <c r="M268" s="111">
        <v>0</v>
      </c>
      <c r="P268" s="112">
        <f t="shared" si="42"/>
        <v>0</v>
      </c>
      <c r="R268" s="21">
        <v>0</v>
      </c>
    </row>
    <row r="269" spans="4:18" ht="18.75" x14ac:dyDescent="0.3">
      <c r="D269" s="111">
        <f>'Staff Details'!C252</f>
        <v>0</v>
      </c>
      <c r="H269" s="110">
        <f t="shared" si="40"/>
        <v>0</v>
      </c>
      <c r="I269" s="110">
        <v>0</v>
      </c>
      <c r="K269" s="95">
        <f t="shared" si="41"/>
        <v>0</v>
      </c>
      <c r="M269" s="111">
        <v>0</v>
      </c>
      <c r="P269" s="112">
        <f t="shared" si="42"/>
        <v>0</v>
      </c>
      <c r="R269" s="21">
        <v>0</v>
      </c>
    </row>
    <row r="270" spans="4:18" ht="18.75" x14ac:dyDescent="0.3">
      <c r="D270" s="111">
        <f>'Staff Details'!C253</f>
        <v>0</v>
      </c>
      <c r="H270" s="110">
        <f t="shared" si="40"/>
        <v>0</v>
      </c>
      <c r="I270" s="110">
        <v>0</v>
      </c>
      <c r="K270" s="95">
        <f t="shared" si="41"/>
        <v>0</v>
      </c>
      <c r="M270" s="111">
        <v>0</v>
      </c>
      <c r="P270" s="112">
        <f t="shared" si="42"/>
        <v>0</v>
      </c>
      <c r="R270" s="21">
        <v>0</v>
      </c>
    </row>
    <row r="271" spans="4:18" ht="18.75" x14ac:dyDescent="0.3">
      <c r="D271" s="111">
        <f>'Staff Details'!C254</f>
        <v>0</v>
      </c>
      <c r="H271" s="110">
        <f t="shared" si="40"/>
        <v>0</v>
      </c>
      <c r="I271" s="110">
        <v>0</v>
      </c>
      <c r="K271" s="95">
        <f t="shared" si="41"/>
        <v>0</v>
      </c>
      <c r="M271" s="111">
        <v>0</v>
      </c>
      <c r="P271" s="112">
        <f t="shared" si="42"/>
        <v>0</v>
      </c>
      <c r="R271" s="21">
        <v>0</v>
      </c>
    </row>
    <row r="272" spans="4:18" ht="18.75" x14ac:dyDescent="0.3">
      <c r="D272" s="111">
        <f>'Staff Details'!C255</f>
        <v>0</v>
      </c>
      <c r="H272" s="110">
        <f t="shared" si="40"/>
        <v>0</v>
      </c>
      <c r="I272" s="110">
        <v>0</v>
      </c>
      <c r="K272" s="95">
        <f t="shared" si="41"/>
        <v>0</v>
      </c>
      <c r="M272" s="111">
        <v>0</v>
      </c>
      <c r="P272" s="112">
        <f t="shared" si="42"/>
        <v>0</v>
      </c>
      <c r="R272" s="21">
        <v>0</v>
      </c>
    </row>
    <row r="273" spans="4:18" ht="18.75" x14ac:dyDescent="0.3">
      <c r="D273" s="111">
        <f>'Staff Details'!C256</f>
        <v>0</v>
      </c>
      <c r="H273" s="110">
        <f t="shared" si="40"/>
        <v>0</v>
      </c>
      <c r="I273" s="110">
        <v>0</v>
      </c>
      <c r="K273" s="95">
        <f t="shared" si="41"/>
        <v>0</v>
      </c>
      <c r="M273" s="111">
        <v>0</v>
      </c>
      <c r="P273" s="112">
        <f t="shared" si="42"/>
        <v>0</v>
      </c>
      <c r="R273" s="21">
        <v>0</v>
      </c>
    </row>
    <row r="274" spans="4:18" ht="18.75" x14ac:dyDescent="0.3">
      <c r="D274" s="111">
        <f>'Staff Details'!C257</f>
        <v>0</v>
      </c>
      <c r="I274" s="110">
        <v>0</v>
      </c>
      <c r="K274" s="95">
        <f t="shared" si="41"/>
        <v>0</v>
      </c>
      <c r="M274" s="111">
        <v>0</v>
      </c>
      <c r="P274" s="112">
        <f t="shared" si="42"/>
        <v>0</v>
      </c>
      <c r="R274" s="21">
        <v>0</v>
      </c>
    </row>
    <row r="275" spans="4:18" ht="18.75" x14ac:dyDescent="0.3">
      <c r="D275" s="111">
        <f>'Staff Details'!C258</f>
        <v>0</v>
      </c>
      <c r="I275" s="110">
        <v>0</v>
      </c>
      <c r="K275" s="95">
        <f t="shared" si="41"/>
        <v>0</v>
      </c>
      <c r="M275" s="111">
        <v>0</v>
      </c>
      <c r="P275" s="112">
        <f t="shared" si="42"/>
        <v>0</v>
      </c>
      <c r="R275" s="21">
        <v>0</v>
      </c>
    </row>
    <row r="276" spans="4:18" ht="18.75" x14ac:dyDescent="0.3">
      <c r="D276" s="111">
        <f>'Staff Details'!C259</f>
        <v>0</v>
      </c>
      <c r="I276" s="110">
        <v>0</v>
      </c>
      <c r="K276" s="95">
        <f t="shared" si="41"/>
        <v>0</v>
      </c>
      <c r="M276" s="111">
        <v>0</v>
      </c>
      <c r="P276" s="112">
        <f t="shared" si="42"/>
        <v>0</v>
      </c>
      <c r="R276" s="21">
        <v>0</v>
      </c>
    </row>
    <row r="277" spans="4:18" ht="18.75" x14ac:dyDescent="0.3">
      <c r="D277" s="111">
        <f>'Staff Details'!C260</f>
        <v>0</v>
      </c>
      <c r="I277" s="110">
        <v>0</v>
      </c>
      <c r="K277" s="95">
        <f t="shared" si="41"/>
        <v>0</v>
      </c>
      <c r="M277" s="111">
        <v>0</v>
      </c>
      <c r="P277" s="112">
        <f t="shared" si="42"/>
        <v>0</v>
      </c>
      <c r="R277" s="21">
        <v>0</v>
      </c>
    </row>
    <row r="278" spans="4:18" ht="18.75" x14ac:dyDescent="0.3">
      <c r="D278" s="111">
        <f>'Staff Details'!C261</f>
        <v>0</v>
      </c>
      <c r="I278" s="110">
        <v>0</v>
      </c>
      <c r="K278" s="95">
        <f t="shared" si="41"/>
        <v>0</v>
      </c>
      <c r="M278" s="111">
        <v>0</v>
      </c>
      <c r="P278" s="112">
        <f t="shared" si="42"/>
        <v>0</v>
      </c>
      <c r="R278" s="21">
        <v>0</v>
      </c>
    </row>
    <row r="279" spans="4:18" ht="18.75" x14ac:dyDescent="0.3">
      <c r="D279" s="111">
        <f>'Staff Details'!C262</f>
        <v>0</v>
      </c>
      <c r="I279" s="110">
        <v>0</v>
      </c>
      <c r="K279" s="95">
        <f t="shared" si="41"/>
        <v>0</v>
      </c>
      <c r="M279" s="111">
        <v>0</v>
      </c>
      <c r="P279" s="112">
        <f t="shared" si="42"/>
        <v>0</v>
      </c>
      <c r="R279" s="21">
        <v>0</v>
      </c>
    </row>
    <row r="280" spans="4:18" ht="18.75" x14ac:dyDescent="0.3">
      <c r="D280" s="111">
        <f>'Staff Details'!C263</f>
        <v>0</v>
      </c>
      <c r="I280" s="110">
        <v>0</v>
      </c>
      <c r="K280" s="95">
        <f t="shared" si="41"/>
        <v>0</v>
      </c>
      <c r="M280" s="111">
        <v>0</v>
      </c>
      <c r="P280" s="112">
        <f t="shared" si="42"/>
        <v>0</v>
      </c>
      <c r="R280" s="21">
        <v>0</v>
      </c>
    </row>
    <row r="281" spans="4:18" ht="18.75" x14ac:dyDescent="0.3">
      <c r="D281" s="111">
        <f>'Staff Details'!C264</f>
        <v>0</v>
      </c>
      <c r="I281" s="110">
        <v>0</v>
      </c>
      <c r="K281" s="95">
        <f t="shared" si="41"/>
        <v>0</v>
      </c>
      <c r="M281" s="111">
        <v>0</v>
      </c>
      <c r="P281" s="112">
        <f t="shared" si="42"/>
        <v>0</v>
      </c>
      <c r="R281" s="21">
        <v>0</v>
      </c>
    </row>
    <row r="282" spans="4:18" ht="18.75" x14ac:dyDescent="0.3">
      <c r="D282" s="111">
        <f>'Staff Details'!C265</f>
        <v>0</v>
      </c>
      <c r="I282" s="110">
        <v>0</v>
      </c>
      <c r="K282" s="95">
        <f t="shared" si="41"/>
        <v>0</v>
      </c>
      <c r="M282" s="111">
        <v>0</v>
      </c>
      <c r="P282" s="112">
        <f t="shared" si="42"/>
        <v>0</v>
      </c>
      <c r="R282" s="21">
        <v>0</v>
      </c>
    </row>
    <row r="283" spans="4:18" ht="18.75" x14ac:dyDescent="0.3">
      <c r="D283" s="111">
        <f>'Staff Details'!C266</f>
        <v>0</v>
      </c>
      <c r="I283" s="110">
        <v>0</v>
      </c>
      <c r="K283" s="95">
        <f t="shared" si="41"/>
        <v>0</v>
      </c>
      <c r="M283" s="111">
        <v>0</v>
      </c>
      <c r="P283" s="112">
        <f t="shared" si="42"/>
        <v>0</v>
      </c>
      <c r="R283" s="21">
        <v>0</v>
      </c>
    </row>
    <row r="284" spans="4:18" ht="18.75" x14ac:dyDescent="0.3">
      <c r="D284" s="111">
        <f>'Staff Details'!C267</f>
        <v>0</v>
      </c>
      <c r="I284" s="110">
        <v>0</v>
      </c>
      <c r="K284" s="95">
        <f t="shared" si="41"/>
        <v>0</v>
      </c>
      <c r="M284" s="111">
        <v>0</v>
      </c>
      <c r="P284" s="112">
        <f t="shared" si="42"/>
        <v>0</v>
      </c>
      <c r="R284" s="21">
        <v>0</v>
      </c>
    </row>
    <row r="285" spans="4:18" ht="18.75" x14ac:dyDescent="0.3">
      <c r="D285" s="111">
        <f>'Staff Details'!C268</f>
        <v>0</v>
      </c>
      <c r="I285" s="110">
        <v>0</v>
      </c>
      <c r="K285" s="95">
        <f t="shared" si="41"/>
        <v>0</v>
      </c>
      <c r="M285" s="111">
        <v>0</v>
      </c>
      <c r="P285" s="112">
        <f t="shared" si="42"/>
        <v>0</v>
      </c>
      <c r="R285" s="21">
        <v>0</v>
      </c>
    </row>
    <row r="286" spans="4:18" ht="18.75" x14ac:dyDescent="0.3">
      <c r="D286" s="111">
        <f>'Staff Details'!C269</f>
        <v>0</v>
      </c>
      <c r="I286" s="110">
        <v>0</v>
      </c>
      <c r="K286" s="95">
        <f t="shared" si="41"/>
        <v>0</v>
      </c>
      <c r="M286" s="111">
        <v>0</v>
      </c>
      <c r="P286" s="112">
        <f t="shared" si="42"/>
        <v>0</v>
      </c>
      <c r="R286" s="21">
        <v>0</v>
      </c>
    </row>
    <row r="287" spans="4:18" ht="18.75" x14ac:dyDescent="0.3">
      <c r="D287" s="111">
        <f>'Staff Details'!C270</f>
        <v>0</v>
      </c>
      <c r="I287" s="110">
        <v>0</v>
      </c>
      <c r="K287" s="95">
        <f t="shared" si="41"/>
        <v>0</v>
      </c>
      <c r="M287" s="111">
        <v>0</v>
      </c>
      <c r="P287" s="112">
        <f t="shared" si="42"/>
        <v>0</v>
      </c>
      <c r="R287" s="21">
        <v>0</v>
      </c>
    </row>
    <row r="288" spans="4:18" ht="18.75" x14ac:dyDescent="0.3">
      <c r="D288" s="111">
        <f>'Staff Details'!C271</f>
        <v>0</v>
      </c>
      <c r="I288" s="110">
        <v>0</v>
      </c>
      <c r="K288" s="95">
        <f t="shared" si="41"/>
        <v>0</v>
      </c>
      <c r="M288" s="111">
        <v>0</v>
      </c>
      <c r="P288" s="112">
        <f t="shared" si="42"/>
        <v>0</v>
      </c>
      <c r="R288" s="21">
        <v>0</v>
      </c>
    </row>
    <row r="289" spans="4:18" ht="18.75" x14ac:dyDescent="0.3">
      <c r="D289" s="111">
        <f>'Staff Details'!C272</f>
        <v>0</v>
      </c>
      <c r="I289" s="110">
        <v>0</v>
      </c>
      <c r="K289" s="95">
        <f t="shared" si="41"/>
        <v>0</v>
      </c>
      <c r="M289" s="111">
        <v>0</v>
      </c>
      <c r="P289" s="112">
        <f t="shared" si="42"/>
        <v>0</v>
      </c>
      <c r="R289" s="21">
        <v>0</v>
      </c>
    </row>
    <row r="290" spans="4:18" ht="18.75" x14ac:dyDescent="0.3">
      <c r="D290" s="111">
        <f>'Staff Details'!C273</f>
        <v>0</v>
      </c>
      <c r="I290" s="110">
        <v>0</v>
      </c>
      <c r="K290" s="95">
        <f t="shared" si="41"/>
        <v>0</v>
      </c>
      <c r="M290" s="111">
        <v>0</v>
      </c>
      <c r="P290" s="112">
        <f t="shared" si="42"/>
        <v>0</v>
      </c>
      <c r="R290" s="21">
        <v>0</v>
      </c>
    </row>
    <row r="291" spans="4:18" ht="18.75" x14ac:dyDescent="0.3">
      <c r="D291" s="111">
        <f>'Staff Details'!C274</f>
        <v>0</v>
      </c>
      <c r="I291" s="110">
        <v>0</v>
      </c>
      <c r="K291" s="95">
        <f t="shared" si="41"/>
        <v>0</v>
      </c>
      <c r="M291" s="111">
        <v>0</v>
      </c>
      <c r="P291" s="112">
        <f t="shared" si="42"/>
        <v>0</v>
      </c>
      <c r="R291" s="21">
        <v>0</v>
      </c>
    </row>
    <row r="292" spans="4:18" ht="18.75" x14ac:dyDescent="0.3">
      <c r="D292" s="111">
        <f>'Staff Details'!C275</f>
        <v>0</v>
      </c>
      <c r="I292" s="110">
        <v>0</v>
      </c>
      <c r="K292" s="95">
        <f t="shared" si="41"/>
        <v>0</v>
      </c>
      <c r="M292" s="111">
        <v>0</v>
      </c>
      <c r="P292" s="112">
        <f t="shared" si="42"/>
        <v>0</v>
      </c>
      <c r="R292" s="21">
        <v>0</v>
      </c>
    </row>
    <row r="293" spans="4:18" ht="18.75" x14ac:dyDescent="0.3">
      <c r="D293" s="111">
        <f>'Staff Details'!C276</f>
        <v>0</v>
      </c>
      <c r="I293" s="110">
        <v>0</v>
      </c>
      <c r="K293" s="95">
        <f t="shared" si="41"/>
        <v>0</v>
      </c>
      <c r="M293" s="111">
        <v>0</v>
      </c>
      <c r="P293" s="112">
        <f t="shared" si="42"/>
        <v>0</v>
      </c>
      <c r="R293" s="21">
        <v>0</v>
      </c>
    </row>
    <row r="294" spans="4:18" ht="18.75" x14ac:dyDescent="0.3">
      <c r="D294" s="111">
        <f>'Staff Details'!C277</f>
        <v>0</v>
      </c>
      <c r="I294" s="110">
        <v>0</v>
      </c>
      <c r="K294" s="95">
        <f t="shared" si="41"/>
        <v>0</v>
      </c>
      <c r="M294" s="111">
        <v>0</v>
      </c>
      <c r="P294" s="112">
        <f t="shared" si="42"/>
        <v>0</v>
      </c>
      <c r="R294" s="21">
        <v>0</v>
      </c>
    </row>
    <row r="295" spans="4:18" ht="18.75" x14ac:dyDescent="0.3">
      <c r="D295" s="111">
        <f>'Staff Details'!C278</f>
        <v>0</v>
      </c>
      <c r="I295" s="110">
        <v>0</v>
      </c>
      <c r="K295" s="95">
        <f t="shared" si="41"/>
        <v>0</v>
      </c>
      <c r="M295" s="111">
        <v>0</v>
      </c>
      <c r="P295" s="112">
        <f t="shared" si="42"/>
        <v>0</v>
      </c>
      <c r="R295" s="21">
        <v>0</v>
      </c>
    </row>
    <row r="296" spans="4:18" ht="18.75" x14ac:dyDescent="0.3">
      <c r="D296" s="111">
        <f>'Staff Details'!C279</f>
        <v>0</v>
      </c>
      <c r="I296" s="110">
        <v>0</v>
      </c>
      <c r="K296" s="95">
        <f t="shared" si="41"/>
        <v>0</v>
      </c>
      <c r="M296" s="111">
        <v>0</v>
      </c>
      <c r="P296" s="112">
        <f t="shared" si="42"/>
        <v>0</v>
      </c>
      <c r="R296" s="21">
        <v>0</v>
      </c>
    </row>
    <row r="297" spans="4:18" ht="18.75" x14ac:dyDescent="0.3">
      <c r="D297" s="111">
        <f>'Staff Details'!C280</f>
        <v>0</v>
      </c>
      <c r="I297" s="110">
        <v>0</v>
      </c>
      <c r="K297" s="95">
        <f t="shared" si="41"/>
        <v>0</v>
      </c>
      <c r="M297" s="111">
        <v>0</v>
      </c>
      <c r="P297" s="112">
        <f t="shared" si="42"/>
        <v>0</v>
      </c>
      <c r="R297" s="21">
        <v>0</v>
      </c>
    </row>
    <row r="298" spans="4:18" ht="18.75" x14ac:dyDescent="0.3">
      <c r="D298" s="111">
        <f>'Staff Details'!C281</f>
        <v>0</v>
      </c>
      <c r="I298" s="110">
        <v>0</v>
      </c>
      <c r="K298" s="95">
        <f t="shared" si="41"/>
        <v>0</v>
      </c>
      <c r="M298" s="111">
        <v>0</v>
      </c>
      <c r="P298" s="112">
        <f t="shared" si="42"/>
        <v>0</v>
      </c>
      <c r="R298" s="21">
        <v>0</v>
      </c>
    </row>
    <row r="299" spans="4:18" ht="18.75" x14ac:dyDescent="0.3">
      <c r="D299" s="111">
        <f>'Staff Details'!C282</f>
        <v>0</v>
      </c>
      <c r="I299" s="110">
        <v>0</v>
      </c>
      <c r="K299" s="95">
        <f t="shared" si="41"/>
        <v>0</v>
      </c>
      <c r="M299" s="111">
        <v>0</v>
      </c>
      <c r="P299" s="112">
        <f t="shared" si="42"/>
        <v>0</v>
      </c>
      <c r="R299" s="21">
        <v>0</v>
      </c>
    </row>
    <row r="300" spans="4:18" ht="18.75" x14ac:dyDescent="0.3">
      <c r="D300" s="111">
        <f>'Staff Details'!C283</f>
        <v>0</v>
      </c>
      <c r="I300" s="110">
        <v>0</v>
      </c>
      <c r="K300" s="95">
        <f t="shared" si="41"/>
        <v>0</v>
      </c>
      <c r="M300" s="111">
        <v>0</v>
      </c>
      <c r="P300" s="112">
        <f t="shared" si="42"/>
        <v>0</v>
      </c>
      <c r="R300" s="21">
        <v>0</v>
      </c>
    </row>
    <row r="301" spans="4:18" ht="18.75" x14ac:dyDescent="0.3">
      <c r="D301" s="111">
        <f>'Staff Details'!C284</f>
        <v>0</v>
      </c>
      <c r="I301" s="110">
        <v>0</v>
      </c>
      <c r="K301" s="95">
        <f t="shared" si="41"/>
        <v>0</v>
      </c>
      <c r="M301" s="111">
        <v>0</v>
      </c>
      <c r="P301" s="112">
        <f t="shared" si="42"/>
        <v>0</v>
      </c>
      <c r="R301" s="21">
        <v>0</v>
      </c>
    </row>
    <row r="302" spans="4:18" ht="18.75" x14ac:dyDescent="0.3">
      <c r="D302" s="111">
        <f>'Staff Details'!C285</f>
        <v>0</v>
      </c>
      <c r="I302" s="110">
        <v>0</v>
      </c>
      <c r="K302" s="95">
        <f t="shared" si="41"/>
        <v>0</v>
      </c>
      <c r="M302" s="111">
        <v>0</v>
      </c>
      <c r="P302" s="112">
        <f t="shared" si="42"/>
        <v>0</v>
      </c>
      <c r="R302" s="21">
        <v>0</v>
      </c>
    </row>
    <row r="303" spans="4:18" ht="18.75" x14ac:dyDescent="0.3">
      <c r="D303" s="111">
        <f>'Staff Details'!C286</f>
        <v>0</v>
      </c>
      <c r="I303" s="110">
        <v>0</v>
      </c>
      <c r="K303" s="95">
        <f t="shared" si="41"/>
        <v>0</v>
      </c>
      <c r="M303" s="111">
        <v>0</v>
      </c>
      <c r="P303" s="112">
        <f t="shared" si="42"/>
        <v>0</v>
      </c>
      <c r="R303" s="21">
        <v>0</v>
      </c>
    </row>
    <row r="304" spans="4:18" ht="18.75" x14ac:dyDescent="0.3">
      <c r="D304" s="111">
        <f>'Staff Details'!C287</f>
        <v>0</v>
      </c>
      <c r="I304" s="110">
        <v>0</v>
      </c>
      <c r="K304" s="95">
        <f t="shared" si="41"/>
        <v>0</v>
      </c>
      <c r="M304" s="111">
        <v>0</v>
      </c>
      <c r="P304" s="112">
        <f t="shared" si="42"/>
        <v>0</v>
      </c>
      <c r="R304" s="21">
        <v>0</v>
      </c>
    </row>
    <row r="305" spans="4:18" ht="18.75" x14ac:dyDescent="0.3">
      <c r="D305" s="111">
        <f>'Staff Details'!C288</f>
        <v>0</v>
      </c>
      <c r="I305" s="110">
        <v>0</v>
      </c>
      <c r="K305" s="95">
        <f t="shared" si="41"/>
        <v>0</v>
      </c>
      <c r="M305" s="111">
        <v>0</v>
      </c>
      <c r="P305" s="112">
        <f t="shared" si="42"/>
        <v>0</v>
      </c>
      <c r="R305" s="21">
        <v>0</v>
      </c>
    </row>
    <row r="306" spans="4:18" ht="18.75" x14ac:dyDescent="0.3">
      <c r="D306" s="111">
        <f>'Staff Details'!C289</f>
        <v>0</v>
      </c>
      <c r="I306" s="110">
        <v>0</v>
      </c>
      <c r="K306" s="95">
        <f t="shared" si="41"/>
        <v>0</v>
      </c>
      <c r="M306" s="111">
        <v>0</v>
      </c>
      <c r="P306" s="112">
        <f t="shared" si="42"/>
        <v>0</v>
      </c>
      <c r="R306" s="21">
        <v>0</v>
      </c>
    </row>
    <row r="307" spans="4:18" ht="18.75" x14ac:dyDescent="0.3">
      <c r="D307" s="111">
        <f>'Staff Details'!C290</f>
        <v>0</v>
      </c>
      <c r="I307" s="110">
        <v>0</v>
      </c>
      <c r="K307" s="95">
        <f t="shared" si="41"/>
        <v>0</v>
      </c>
      <c r="M307" s="111">
        <v>0</v>
      </c>
      <c r="P307" s="112">
        <f t="shared" si="42"/>
        <v>0</v>
      </c>
      <c r="R307" s="21">
        <v>0</v>
      </c>
    </row>
    <row r="308" spans="4:18" ht="18.75" x14ac:dyDescent="0.3">
      <c r="D308" s="111">
        <f>'Staff Details'!C291</f>
        <v>0</v>
      </c>
      <c r="I308" s="110">
        <v>0</v>
      </c>
      <c r="K308" s="95">
        <f t="shared" si="41"/>
        <v>0</v>
      </c>
      <c r="M308" s="111">
        <v>0</v>
      </c>
      <c r="P308" s="112">
        <f t="shared" si="42"/>
        <v>0</v>
      </c>
      <c r="R308" s="21">
        <v>0</v>
      </c>
    </row>
    <row r="309" spans="4:18" ht="18.75" x14ac:dyDescent="0.3">
      <c r="D309" s="111">
        <f>'Staff Details'!C292</f>
        <v>0</v>
      </c>
      <c r="I309" s="110">
        <v>0</v>
      </c>
      <c r="K309" s="95">
        <f t="shared" si="41"/>
        <v>0</v>
      </c>
      <c r="M309" s="111">
        <v>0</v>
      </c>
      <c r="P309" s="112">
        <f t="shared" si="42"/>
        <v>0</v>
      </c>
      <c r="R309" s="21">
        <v>0</v>
      </c>
    </row>
    <row r="310" spans="4:18" ht="18.75" x14ac:dyDescent="0.3">
      <c r="D310" s="111">
        <f>'Staff Details'!C293</f>
        <v>0</v>
      </c>
      <c r="I310" s="110">
        <v>0</v>
      </c>
      <c r="K310" s="95">
        <f t="shared" si="41"/>
        <v>0</v>
      </c>
      <c r="M310" s="111">
        <v>0</v>
      </c>
      <c r="P310" s="112">
        <f t="shared" si="42"/>
        <v>0</v>
      </c>
      <c r="R310" s="21">
        <v>0</v>
      </c>
    </row>
    <row r="311" spans="4:18" ht="18.75" x14ac:dyDescent="0.3">
      <c r="D311" s="111">
        <f>'Staff Details'!C294</f>
        <v>0</v>
      </c>
      <c r="I311" s="110">
        <v>0</v>
      </c>
      <c r="K311" s="95">
        <f t="shared" si="41"/>
        <v>0</v>
      </c>
      <c r="M311" s="111">
        <v>0</v>
      </c>
      <c r="P311" s="112">
        <f t="shared" si="42"/>
        <v>0</v>
      </c>
      <c r="R311" s="21">
        <v>0</v>
      </c>
    </row>
    <row r="312" spans="4:18" ht="18.75" x14ac:dyDescent="0.3">
      <c r="D312" s="111">
        <f>'Staff Details'!C295</f>
        <v>0</v>
      </c>
      <c r="I312" s="110">
        <v>0</v>
      </c>
      <c r="K312" s="95">
        <f t="shared" si="41"/>
        <v>0</v>
      </c>
      <c r="M312" s="111">
        <v>0</v>
      </c>
      <c r="P312" s="112">
        <f t="shared" si="42"/>
        <v>0</v>
      </c>
      <c r="R312" s="21">
        <v>0</v>
      </c>
    </row>
    <row r="313" spans="4:18" ht="18.75" x14ac:dyDescent="0.3">
      <c r="D313" s="111">
        <f>'Staff Details'!C296</f>
        <v>0</v>
      </c>
      <c r="I313" s="110">
        <v>0</v>
      </c>
      <c r="K313" s="95">
        <f t="shared" si="41"/>
        <v>0</v>
      </c>
      <c r="M313" s="111">
        <v>0</v>
      </c>
      <c r="P313" s="112">
        <f t="shared" si="42"/>
        <v>0</v>
      </c>
      <c r="R313" s="21">
        <v>0</v>
      </c>
    </row>
    <row r="314" spans="4:18" ht="18.75" x14ac:dyDescent="0.3">
      <c r="D314" s="111">
        <f>'Staff Details'!C297</f>
        <v>0</v>
      </c>
      <c r="I314" s="110">
        <v>0</v>
      </c>
      <c r="K314" s="95">
        <f t="shared" si="41"/>
        <v>0</v>
      </c>
      <c r="M314" s="111">
        <v>0</v>
      </c>
      <c r="P314" s="112">
        <f t="shared" si="42"/>
        <v>0</v>
      </c>
      <c r="R314" s="21">
        <v>0</v>
      </c>
    </row>
    <row r="315" spans="4:18" ht="18.75" x14ac:dyDescent="0.3">
      <c r="D315" s="111">
        <f>'Staff Details'!C298</f>
        <v>0</v>
      </c>
      <c r="I315" s="110">
        <v>0</v>
      </c>
      <c r="K315" s="95">
        <f t="shared" si="41"/>
        <v>0</v>
      </c>
      <c r="M315" s="111">
        <v>0</v>
      </c>
      <c r="P315" s="112">
        <f t="shared" si="42"/>
        <v>0</v>
      </c>
      <c r="R315" s="21">
        <v>0</v>
      </c>
    </row>
    <row r="316" spans="4:18" ht="18.75" x14ac:dyDescent="0.3">
      <c r="D316" s="111">
        <f>'Staff Details'!C299</f>
        <v>0</v>
      </c>
      <c r="I316" s="110">
        <v>0</v>
      </c>
      <c r="K316" s="95">
        <f t="shared" ref="K316:K379" si="43">IF(J316&lt;=$G$9,$H$9,IF(AND(J316&gt;$G$9,J316&lt;=$G$10),(J316-$G$9)*$E$10,IF(AND(J316&gt;$G$10,J316&lt;=$G$11),$H$10+(J316-$G$10)*$E$11,IF(AND(J316&gt;$G$11,J316&lt;=$G$12),$H$11+(J316-$G$11)*$E$12,IF(J316&gt;$G$12,$H$12+(J316-$G$12)*$E$13,0)))))</f>
        <v>0</v>
      </c>
      <c r="M316" s="111">
        <v>0</v>
      </c>
      <c r="P316" s="112">
        <f t="shared" si="42"/>
        <v>0</v>
      </c>
      <c r="R316" s="21">
        <v>0</v>
      </c>
    </row>
    <row r="317" spans="4:18" ht="18.75" x14ac:dyDescent="0.3">
      <c r="D317" s="111">
        <f>'Staff Details'!C300</f>
        <v>0</v>
      </c>
      <c r="I317" s="110">
        <v>0</v>
      </c>
      <c r="K317" s="95">
        <f t="shared" si="43"/>
        <v>0</v>
      </c>
      <c r="M317" s="111">
        <v>0</v>
      </c>
      <c r="P317" s="112">
        <f t="shared" si="42"/>
        <v>0</v>
      </c>
      <c r="R317" s="21">
        <v>0</v>
      </c>
    </row>
    <row r="318" spans="4:18" ht="18.75" x14ac:dyDescent="0.3">
      <c r="D318" s="111">
        <f>'Staff Details'!C301</f>
        <v>0</v>
      </c>
      <c r="I318" s="110">
        <v>0</v>
      </c>
      <c r="K318" s="95">
        <f t="shared" si="43"/>
        <v>0</v>
      </c>
      <c r="M318" s="111">
        <v>0</v>
      </c>
      <c r="P318" s="112">
        <f t="shared" ref="P318:P381" si="44">SUM(K318:N318)</f>
        <v>0</v>
      </c>
      <c r="R318" s="21">
        <v>0</v>
      </c>
    </row>
    <row r="319" spans="4:18" ht="18.75" x14ac:dyDescent="0.3">
      <c r="D319" s="111">
        <f>'Staff Details'!C302</f>
        <v>0</v>
      </c>
      <c r="I319" s="110">
        <v>0</v>
      </c>
      <c r="K319" s="95">
        <f t="shared" si="43"/>
        <v>0</v>
      </c>
      <c r="M319" s="111">
        <v>0</v>
      </c>
      <c r="P319" s="112">
        <f t="shared" si="44"/>
        <v>0</v>
      </c>
      <c r="R319" s="21">
        <v>0</v>
      </c>
    </row>
    <row r="320" spans="4:18" ht="18.75" x14ac:dyDescent="0.3">
      <c r="D320" s="111">
        <f>'Staff Details'!C303</f>
        <v>0</v>
      </c>
      <c r="I320" s="110">
        <v>0</v>
      </c>
      <c r="K320" s="95">
        <f t="shared" si="43"/>
        <v>0</v>
      </c>
      <c r="M320" s="111">
        <v>0</v>
      </c>
      <c r="P320" s="112">
        <f t="shared" si="44"/>
        <v>0</v>
      </c>
      <c r="R320" s="21">
        <v>0</v>
      </c>
    </row>
    <row r="321" spans="4:18" ht="18.75" x14ac:dyDescent="0.3">
      <c r="D321" s="111">
        <f>'Staff Details'!C304</f>
        <v>0</v>
      </c>
      <c r="I321" s="110">
        <v>0</v>
      </c>
      <c r="K321" s="95">
        <f t="shared" si="43"/>
        <v>0</v>
      </c>
      <c r="M321" s="111">
        <v>0</v>
      </c>
      <c r="P321" s="112">
        <f t="shared" si="44"/>
        <v>0</v>
      </c>
      <c r="R321" s="21">
        <v>0</v>
      </c>
    </row>
    <row r="322" spans="4:18" ht="18.75" x14ac:dyDescent="0.3">
      <c r="D322" s="111">
        <f>'Staff Details'!C305</f>
        <v>0</v>
      </c>
      <c r="I322" s="110">
        <v>0</v>
      </c>
      <c r="K322" s="95">
        <f t="shared" si="43"/>
        <v>0</v>
      </c>
      <c r="M322" s="111">
        <v>0</v>
      </c>
      <c r="P322" s="112">
        <f t="shared" si="44"/>
        <v>0</v>
      </c>
      <c r="R322" s="21">
        <v>0</v>
      </c>
    </row>
    <row r="323" spans="4:18" ht="18.75" x14ac:dyDescent="0.3">
      <c r="D323" s="111">
        <f>'Staff Details'!C306</f>
        <v>0</v>
      </c>
      <c r="I323" s="110">
        <v>0</v>
      </c>
      <c r="K323" s="95">
        <f t="shared" si="43"/>
        <v>0</v>
      </c>
      <c r="M323" s="111">
        <v>0</v>
      </c>
      <c r="P323" s="112">
        <f t="shared" si="44"/>
        <v>0</v>
      </c>
      <c r="R323" s="21">
        <v>0</v>
      </c>
    </row>
    <row r="324" spans="4:18" ht="18.75" x14ac:dyDescent="0.3">
      <c r="D324" s="111">
        <f>'Staff Details'!C307</f>
        <v>0</v>
      </c>
      <c r="I324" s="110">
        <v>0</v>
      </c>
      <c r="K324" s="95">
        <f t="shared" si="43"/>
        <v>0</v>
      </c>
      <c r="M324" s="111">
        <v>0</v>
      </c>
      <c r="P324" s="112">
        <f t="shared" si="44"/>
        <v>0</v>
      </c>
      <c r="R324" s="21">
        <v>0</v>
      </c>
    </row>
    <row r="325" spans="4:18" ht="18.75" x14ac:dyDescent="0.3">
      <c r="D325" s="111">
        <f>'Staff Details'!C308</f>
        <v>0</v>
      </c>
      <c r="I325" s="110">
        <v>0</v>
      </c>
      <c r="K325" s="95">
        <f t="shared" si="43"/>
        <v>0</v>
      </c>
      <c r="M325" s="111">
        <v>0</v>
      </c>
      <c r="P325" s="112">
        <f t="shared" si="44"/>
        <v>0</v>
      </c>
      <c r="R325" s="21">
        <v>0</v>
      </c>
    </row>
    <row r="326" spans="4:18" ht="18.75" x14ac:dyDescent="0.3">
      <c r="D326" s="111">
        <f>'Staff Details'!C309</f>
        <v>0</v>
      </c>
      <c r="I326" s="110">
        <v>0</v>
      </c>
      <c r="K326" s="95">
        <f t="shared" si="43"/>
        <v>0</v>
      </c>
      <c r="M326" s="111">
        <v>0</v>
      </c>
      <c r="P326" s="112">
        <f t="shared" si="44"/>
        <v>0</v>
      </c>
      <c r="R326" s="21">
        <v>0</v>
      </c>
    </row>
    <row r="327" spans="4:18" ht="18.75" x14ac:dyDescent="0.3">
      <c r="D327" s="111">
        <f>'Staff Details'!C310</f>
        <v>0</v>
      </c>
      <c r="I327" s="110">
        <v>0</v>
      </c>
      <c r="K327" s="95">
        <f t="shared" si="43"/>
        <v>0</v>
      </c>
      <c r="M327" s="111">
        <v>0</v>
      </c>
      <c r="P327" s="112">
        <f t="shared" si="44"/>
        <v>0</v>
      </c>
      <c r="R327" s="21">
        <v>0</v>
      </c>
    </row>
    <row r="328" spans="4:18" ht="18.75" x14ac:dyDescent="0.3">
      <c r="D328" s="111">
        <f>'Staff Details'!C311</f>
        <v>0</v>
      </c>
      <c r="I328" s="110">
        <v>0</v>
      </c>
      <c r="K328" s="95">
        <f t="shared" si="43"/>
        <v>0</v>
      </c>
      <c r="M328" s="111">
        <v>0</v>
      </c>
      <c r="P328" s="112">
        <f t="shared" si="44"/>
        <v>0</v>
      </c>
    </row>
    <row r="329" spans="4:18" ht="18.75" x14ac:dyDescent="0.3">
      <c r="D329" s="111">
        <f>'Staff Details'!C312</f>
        <v>0</v>
      </c>
      <c r="I329" s="110">
        <v>0</v>
      </c>
      <c r="K329" s="95">
        <f t="shared" si="43"/>
        <v>0</v>
      </c>
      <c r="M329" s="111">
        <v>0</v>
      </c>
      <c r="P329" s="112">
        <f t="shared" si="44"/>
        <v>0</v>
      </c>
    </row>
    <row r="330" spans="4:18" ht="18.75" x14ac:dyDescent="0.3">
      <c r="D330" s="111">
        <f>'Staff Details'!C313</f>
        <v>0</v>
      </c>
      <c r="I330" s="110">
        <v>0</v>
      </c>
      <c r="K330" s="95">
        <f t="shared" si="43"/>
        <v>0</v>
      </c>
      <c r="M330" s="111">
        <v>0</v>
      </c>
      <c r="P330" s="112">
        <f t="shared" si="44"/>
        <v>0</v>
      </c>
    </row>
    <row r="331" spans="4:18" ht="18.75" x14ac:dyDescent="0.3">
      <c r="D331" s="111">
        <f>'Staff Details'!C314</f>
        <v>0</v>
      </c>
      <c r="I331" s="110">
        <v>0</v>
      </c>
      <c r="K331" s="95">
        <f t="shared" si="43"/>
        <v>0</v>
      </c>
      <c r="M331" s="111">
        <v>0</v>
      </c>
      <c r="P331" s="112">
        <f t="shared" si="44"/>
        <v>0</v>
      </c>
    </row>
    <row r="332" spans="4:18" ht="18.75" x14ac:dyDescent="0.3">
      <c r="D332" s="111">
        <f>'Staff Details'!C315</f>
        <v>0</v>
      </c>
      <c r="I332" s="110">
        <v>0</v>
      </c>
      <c r="K332" s="95">
        <f t="shared" si="43"/>
        <v>0</v>
      </c>
      <c r="M332" s="111">
        <v>0</v>
      </c>
      <c r="P332" s="112">
        <f t="shared" si="44"/>
        <v>0</v>
      </c>
    </row>
    <row r="333" spans="4:18" ht="18.75" x14ac:dyDescent="0.3">
      <c r="D333" s="111">
        <f>'Staff Details'!C316</f>
        <v>0</v>
      </c>
      <c r="I333" s="110">
        <v>0</v>
      </c>
      <c r="K333" s="95">
        <f t="shared" si="43"/>
        <v>0</v>
      </c>
      <c r="M333" s="111">
        <v>0</v>
      </c>
      <c r="P333" s="112">
        <f t="shared" si="44"/>
        <v>0</v>
      </c>
    </row>
    <row r="334" spans="4:18" ht="18.75" x14ac:dyDescent="0.3">
      <c r="D334" s="111">
        <f>'Staff Details'!C317</f>
        <v>0</v>
      </c>
      <c r="I334" s="110">
        <v>0</v>
      </c>
      <c r="K334" s="95">
        <f t="shared" si="43"/>
        <v>0</v>
      </c>
      <c r="M334" s="111">
        <v>0</v>
      </c>
      <c r="P334" s="112">
        <f t="shared" si="44"/>
        <v>0</v>
      </c>
    </row>
    <row r="335" spans="4:18" ht="18.75" x14ac:dyDescent="0.3">
      <c r="D335" s="111">
        <f>'Staff Details'!C318</f>
        <v>0</v>
      </c>
      <c r="I335" s="110">
        <v>0</v>
      </c>
      <c r="K335" s="95">
        <f t="shared" si="43"/>
        <v>0</v>
      </c>
      <c r="M335" s="111">
        <v>0</v>
      </c>
      <c r="P335" s="112">
        <f t="shared" si="44"/>
        <v>0</v>
      </c>
    </row>
    <row r="336" spans="4:18" ht="18.75" x14ac:dyDescent="0.3">
      <c r="D336" s="111">
        <f>'Staff Details'!C319</f>
        <v>0</v>
      </c>
      <c r="I336" s="110">
        <v>0</v>
      </c>
      <c r="K336" s="95">
        <f t="shared" si="43"/>
        <v>0</v>
      </c>
      <c r="M336" s="111">
        <v>0</v>
      </c>
      <c r="P336" s="112">
        <f t="shared" si="44"/>
        <v>0</v>
      </c>
    </row>
    <row r="337" spans="4:16" ht="18.75" x14ac:dyDescent="0.3">
      <c r="D337" s="111">
        <f>'Staff Details'!C320</f>
        <v>0</v>
      </c>
      <c r="I337" s="110">
        <v>0</v>
      </c>
      <c r="K337" s="95">
        <f t="shared" si="43"/>
        <v>0</v>
      </c>
      <c r="M337" s="111">
        <v>0</v>
      </c>
      <c r="P337" s="112">
        <f t="shared" si="44"/>
        <v>0</v>
      </c>
    </row>
    <row r="338" spans="4:16" ht="18.75" x14ac:dyDescent="0.3">
      <c r="D338" s="111">
        <f>'Staff Details'!C321</f>
        <v>0</v>
      </c>
      <c r="I338" s="110">
        <v>0</v>
      </c>
      <c r="K338" s="95">
        <f t="shared" si="43"/>
        <v>0</v>
      </c>
      <c r="M338" s="111">
        <v>0</v>
      </c>
      <c r="P338" s="112">
        <f t="shared" si="44"/>
        <v>0</v>
      </c>
    </row>
    <row r="339" spans="4:16" ht="18.75" x14ac:dyDescent="0.3">
      <c r="D339" s="111">
        <f>'Staff Details'!C322</f>
        <v>0</v>
      </c>
      <c r="I339" s="110">
        <v>0</v>
      </c>
      <c r="K339" s="95">
        <f t="shared" si="43"/>
        <v>0</v>
      </c>
      <c r="M339" s="111">
        <v>0</v>
      </c>
      <c r="P339" s="112">
        <f t="shared" si="44"/>
        <v>0</v>
      </c>
    </row>
    <row r="340" spans="4:16" ht="18.75" x14ac:dyDescent="0.3">
      <c r="D340" s="111">
        <f>'Staff Details'!C323</f>
        <v>0</v>
      </c>
      <c r="I340" s="110">
        <v>0</v>
      </c>
      <c r="K340" s="95">
        <f t="shared" si="43"/>
        <v>0</v>
      </c>
      <c r="M340" s="111">
        <v>0</v>
      </c>
      <c r="P340" s="112">
        <f t="shared" si="44"/>
        <v>0</v>
      </c>
    </row>
    <row r="341" spans="4:16" ht="18.75" x14ac:dyDescent="0.3">
      <c r="D341" s="111">
        <f>'Staff Details'!C324</f>
        <v>0</v>
      </c>
      <c r="I341" s="110">
        <v>0</v>
      </c>
      <c r="K341" s="95">
        <f t="shared" si="43"/>
        <v>0</v>
      </c>
      <c r="M341" s="111">
        <v>0</v>
      </c>
      <c r="P341" s="112">
        <f t="shared" si="44"/>
        <v>0</v>
      </c>
    </row>
    <row r="342" spans="4:16" ht="18.75" x14ac:dyDescent="0.3">
      <c r="D342" s="111">
        <f>'Staff Details'!C325</f>
        <v>0</v>
      </c>
      <c r="I342" s="110">
        <v>0</v>
      </c>
      <c r="K342" s="95">
        <f t="shared" si="43"/>
        <v>0</v>
      </c>
      <c r="M342" s="111">
        <v>0</v>
      </c>
      <c r="P342" s="112">
        <f t="shared" si="44"/>
        <v>0</v>
      </c>
    </row>
    <row r="343" spans="4:16" ht="18.75" x14ac:dyDescent="0.3">
      <c r="D343" s="111">
        <f>'Staff Details'!C326</f>
        <v>0</v>
      </c>
      <c r="I343" s="110">
        <v>0</v>
      </c>
      <c r="K343" s="95">
        <f t="shared" si="43"/>
        <v>0</v>
      </c>
      <c r="M343" s="111">
        <v>0</v>
      </c>
      <c r="P343" s="112">
        <f t="shared" si="44"/>
        <v>0</v>
      </c>
    </row>
    <row r="344" spans="4:16" ht="18.75" x14ac:dyDescent="0.3">
      <c r="D344" s="111">
        <f>'Staff Details'!C327</f>
        <v>0</v>
      </c>
      <c r="I344" s="110">
        <v>0</v>
      </c>
      <c r="K344" s="95">
        <f t="shared" si="43"/>
        <v>0</v>
      </c>
      <c r="M344" s="111">
        <v>0</v>
      </c>
      <c r="P344" s="112">
        <f t="shared" si="44"/>
        <v>0</v>
      </c>
    </row>
    <row r="345" spans="4:16" ht="18.75" x14ac:dyDescent="0.3">
      <c r="D345" s="111">
        <f>'Staff Details'!C328</f>
        <v>0</v>
      </c>
      <c r="I345" s="110">
        <v>0</v>
      </c>
      <c r="K345" s="95">
        <f t="shared" si="43"/>
        <v>0</v>
      </c>
      <c r="M345" s="111">
        <v>0</v>
      </c>
      <c r="P345" s="112">
        <f t="shared" si="44"/>
        <v>0</v>
      </c>
    </row>
    <row r="346" spans="4:16" ht="18.75" x14ac:dyDescent="0.3">
      <c r="D346" s="111">
        <f>'Staff Details'!C329</f>
        <v>0</v>
      </c>
      <c r="I346" s="110">
        <v>0</v>
      </c>
      <c r="K346" s="95">
        <f t="shared" si="43"/>
        <v>0</v>
      </c>
      <c r="M346" s="111">
        <v>0</v>
      </c>
      <c r="P346" s="112">
        <f t="shared" si="44"/>
        <v>0</v>
      </c>
    </row>
    <row r="347" spans="4:16" ht="18.75" x14ac:dyDescent="0.3">
      <c r="D347" s="111">
        <f>'Staff Details'!C330</f>
        <v>0</v>
      </c>
      <c r="I347" s="110">
        <v>0</v>
      </c>
      <c r="K347" s="95">
        <f t="shared" si="43"/>
        <v>0</v>
      </c>
      <c r="M347" s="111">
        <v>0</v>
      </c>
      <c r="P347" s="112">
        <f t="shared" si="44"/>
        <v>0</v>
      </c>
    </row>
    <row r="348" spans="4:16" ht="18.75" x14ac:dyDescent="0.3">
      <c r="D348" s="111">
        <f>'Staff Details'!C331</f>
        <v>0</v>
      </c>
      <c r="I348" s="110">
        <v>0</v>
      </c>
      <c r="K348" s="95">
        <f t="shared" si="43"/>
        <v>0</v>
      </c>
      <c r="M348" s="111">
        <v>0</v>
      </c>
      <c r="P348" s="112">
        <f t="shared" si="44"/>
        <v>0</v>
      </c>
    </row>
    <row r="349" spans="4:16" ht="18.75" x14ac:dyDescent="0.3">
      <c r="D349" s="111">
        <f>'Staff Details'!C332</f>
        <v>0</v>
      </c>
      <c r="I349" s="110">
        <v>0</v>
      </c>
      <c r="K349" s="95">
        <f t="shared" si="43"/>
        <v>0</v>
      </c>
      <c r="M349" s="111">
        <v>0</v>
      </c>
      <c r="P349" s="112">
        <f t="shared" si="44"/>
        <v>0</v>
      </c>
    </row>
    <row r="350" spans="4:16" ht="18.75" x14ac:dyDescent="0.3">
      <c r="D350" s="111">
        <f>'Staff Details'!C333</f>
        <v>0</v>
      </c>
      <c r="I350" s="110">
        <v>0</v>
      </c>
      <c r="K350" s="95">
        <f t="shared" si="43"/>
        <v>0</v>
      </c>
      <c r="M350" s="111">
        <v>0</v>
      </c>
      <c r="P350" s="112">
        <f t="shared" si="44"/>
        <v>0</v>
      </c>
    </row>
    <row r="351" spans="4:16" ht="18.75" x14ac:dyDescent="0.3">
      <c r="D351" s="111">
        <f>'Staff Details'!C334</f>
        <v>0</v>
      </c>
      <c r="I351" s="110">
        <v>0</v>
      </c>
      <c r="K351" s="95">
        <f t="shared" si="43"/>
        <v>0</v>
      </c>
      <c r="M351" s="111">
        <v>0</v>
      </c>
      <c r="P351" s="112">
        <f t="shared" si="44"/>
        <v>0</v>
      </c>
    </row>
    <row r="352" spans="4:16" ht="18.75" x14ac:dyDescent="0.3">
      <c r="D352" s="111">
        <f>'Staff Details'!C335</f>
        <v>0</v>
      </c>
      <c r="I352" s="110">
        <v>0</v>
      </c>
      <c r="K352" s="95">
        <f t="shared" si="43"/>
        <v>0</v>
      </c>
      <c r="M352" s="111">
        <v>0</v>
      </c>
      <c r="P352" s="112">
        <f t="shared" si="44"/>
        <v>0</v>
      </c>
    </row>
    <row r="353" spans="4:16" ht="18.75" x14ac:dyDescent="0.3">
      <c r="D353" s="111">
        <f>'Staff Details'!C336</f>
        <v>0</v>
      </c>
      <c r="I353" s="110">
        <v>0</v>
      </c>
      <c r="K353" s="95">
        <f t="shared" si="43"/>
        <v>0</v>
      </c>
      <c r="M353" s="111">
        <v>0</v>
      </c>
      <c r="P353" s="112">
        <f t="shared" si="44"/>
        <v>0</v>
      </c>
    </row>
    <row r="354" spans="4:16" ht="18.75" x14ac:dyDescent="0.3">
      <c r="D354" s="111">
        <f>'Staff Details'!C337</f>
        <v>0</v>
      </c>
      <c r="I354" s="110">
        <v>0</v>
      </c>
      <c r="K354" s="95">
        <f t="shared" si="43"/>
        <v>0</v>
      </c>
      <c r="M354" s="111">
        <v>0</v>
      </c>
      <c r="P354" s="112">
        <f t="shared" si="44"/>
        <v>0</v>
      </c>
    </row>
    <row r="355" spans="4:16" ht="18.75" x14ac:dyDescent="0.3">
      <c r="D355" s="111">
        <f>'Staff Details'!C338</f>
        <v>0</v>
      </c>
      <c r="I355" s="110">
        <v>0</v>
      </c>
      <c r="K355" s="95">
        <f t="shared" si="43"/>
        <v>0</v>
      </c>
      <c r="M355" s="111">
        <v>0</v>
      </c>
      <c r="P355" s="112">
        <f t="shared" si="44"/>
        <v>0</v>
      </c>
    </row>
    <row r="356" spans="4:16" ht="18.75" x14ac:dyDescent="0.3">
      <c r="D356" s="111">
        <f>'Staff Details'!C339</f>
        <v>0</v>
      </c>
      <c r="I356" s="110">
        <v>0</v>
      </c>
      <c r="K356" s="95">
        <f t="shared" si="43"/>
        <v>0</v>
      </c>
      <c r="M356" s="111">
        <v>0</v>
      </c>
      <c r="P356" s="112">
        <f t="shared" si="44"/>
        <v>0</v>
      </c>
    </row>
    <row r="357" spans="4:16" ht="18.75" x14ac:dyDescent="0.3">
      <c r="D357" s="111">
        <f>'Staff Details'!C340</f>
        <v>0</v>
      </c>
      <c r="I357" s="110">
        <v>0</v>
      </c>
      <c r="K357" s="95">
        <f t="shared" si="43"/>
        <v>0</v>
      </c>
      <c r="M357" s="111">
        <v>0</v>
      </c>
      <c r="P357" s="112">
        <f t="shared" si="44"/>
        <v>0</v>
      </c>
    </row>
    <row r="358" spans="4:16" ht="18.75" x14ac:dyDescent="0.3">
      <c r="D358" s="111">
        <f>'Staff Details'!C341</f>
        <v>0</v>
      </c>
      <c r="I358" s="110">
        <v>0</v>
      </c>
      <c r="K358" s="95">
        <f t="shared" si="43"/>
        <v>0</v>
      </c>
      <c r="M358" s="111">
        <v>0</v>
      </c>
      <c r="P358" s="112">
        <f t="shared" si="44"/>
        <v>0</v>
      </c>
    </row>
    <row r="359" spans="4:16" ht="18.75" x14ac:dyDescent="0.3">
      <c r="D359" s="111">
        <f>'Staff Details'!C342</f>
        <v>0</v>
      </c>
      <c r="I359" s="110">
        <v>0</v>
      </c>
      <c r="K359" s="95">
        <f t="shared" si="43"/>
        <v>0</v>
      </c>
      <c r="M359" s="111">
        <v>0</v>
      </c>
      <c r="P359" s="112">
        <f t="shared" si="44"/>
        <v>0</v>
      </c>
    </row>
    <row r="360" spans="4:16" ht="18.75" x14ac:dyDescent="0.3">
      <c r="D360" s="111">
        <f>'Staff Details'!C343</f>
        <v>0</v>
      </c>
      <c r="I360" s="110">
        <v>0</v>
      </c>
      <c r="K360" s="95">
        <f t="shared" si="43"/>
        <v>0</v>
      </c>
      <c r="M360" s="111">
        <v>0</v>
      </c>
      <c r="P360" s="112">
        <f t="shared" si="44"/>
        <v>0</v>
      </c>
    </row>
    <row r="361" spans="4:16" ht="18.75" x14ac:dyDescent="0.3">
      <c r="D361" s="111">
        <f>'Staff Details'!C344</f>
        <v>0</v>
      </c>
      <c r="I361" s="110">
        <v>0</v>
      </c>
      <c r="K361" s="95">
        <f t="shared" si="43"/>
        <v>0</v>
      </c>
      <c r="M361" s="111">
        <v>0</v>
      </c>
      <c r="P361" s="112">
        <f t="shared" si="44"/>
        <v>0</v>
      </c>
    </row>
    <row r="362" spans="4:16" ht="18.75" x14ac:dyDescent="0.3">
      <c r="D362" s="111">
        <f>'Staff Details'!C345</f>
        <v>0</v>
      </c>
      <c r="I362" s="110">
        <v>0</v>
      </c>
      <c r="K362" s="95">
        <f t="shared" si="43"/>
        <v>0</v>
      </c>
      <c r="M362" s="111">
        <v>0</v>
      </c>
      <c r="P362" s="112">
        <f t="shared" si="44"/>
        <v>0</v>
      </c>
    </row>
    <row r="363" spans="4:16" ht="18.75" x14ac:dyDescent="0.3">
      <c r="D363" s="111">
        <f>'Staff Details'!C346</f>
        <v>0</v>
      </c>
      <c r="I363" s="110">
        <v>0</v>
      </c>
      <c r="K363" s="95">
        <f t="shared" si="43"/>
        <v>0</v>
      </c>
      <c r="M363" s="111">
        <v>0</v>
      </c>
      <c r="P363" s="112">
        <f t="shared" si="44"/>
        <v>0</v>
      </c>
    </row>
    <row r="364" spans="4:16" ht="18.75" x14ac:dyDescent="0.3">
      <c r="D364" s="111">
        <f>'Staff Details'!C347</f>
        <v>0</v>
      </c>
      <c r="I364" s="110">
        <v>0</v>
      </c>
      <c r="K364" s="95">
        <f t="shared" si="43"/>
        <v>0</v>
      </c>
      <c r="M364" s="111">
        <v>0</v>
      </c>
      <c r="P364" s="112">
        <f t="shared" si="44"/>
        <v>0</v>
      </c>
    </row>
    <row r="365" spans="4:16" ht="18.75" x14ac:dyDescent="0.3">
      <c r="D365" s="111">
        <f>'Staff Details'!C348</f>
        <v>0</v>
      </c>
      <c r="I365" s="110">
        <v>0</v>
      </c>
      <c r="K365" s="95">
        <f t="shared" si="43"/>
        <v>0</v>
      </c>
      <c r="M365" s="111">
        <v>0</v>
      </c>
      <c r="P365" s="112">
        <f t="shared" si="44"/>
        <v>0</v>
      </c>
    </row>
    <row r="366" spans="4:16" ht="18.75" x14ac:dyDescent="0.3">
      <c r="D366" s="111">
        <f>'Staff Details'!C349</f>
        <v>0</v>
      </c>
      <c r="I366" s="110">
        <v>0</v>
      </c>
      <c r="K366" s="95">
        <f t="shared" si="43"/>
        <v>0</v>
      </c>
      <c r="M366" s="111">
        <v>0</v>
      </c>
      <c r="P366" s="112">
        <f t="shared" si="44"/>
        <v>0</v>
      </c>
    </row>
    <row r="367" spans="4:16" ht="18.75" x14ac:dyDescent="0.3">
      <c r="D367" s="111">
        <f>'Staff Details'!C350</f>
        <v>0</v>
      </c>
      <c r="I367" s="110">
        <v>0</v>
      </c>
      <c r="K367" s="95">
        <f t="shared" si="43"/>
        <v>0</v>
      </c>
      <c r="M367" s="111">
        <v>0</v>
      </c>
      <c r="P367" s="112">
        <f t="shared" si="44"/>
        <v>0</v>
      </c>
    </row>
    <row r="368" spans="4:16" ht="18.75" x14ac:dyDescent="0.3">
      <c r="D368" s="111">
        <f>'Staff Details'!C351</f>
        <v>0</v>
      </c>
      <c r="I368" s="110">
        <v>0</v>
      </c>
      <c r="K368" s="95">
        <f t="shared" si="43"/>
        <v>0</v>
      </c>
      <c r="M368" s="111">
        <v>0</v>
      </c>
      <c r="P368" s="112">
        <f t="shared" si="44"/>
        <v>0</v>
      </c>
    </row>
    <row r="369" spans="4:16" ht="18.75" x14ac:dyDescent="0.3">
      <c r="D369" s="111">
        <f>'Staff Details'!C352</f>
        <v>0</v>
      </c>
      <c r="I369" s="110">
        <v>0</v>
      </c>
      <c r="K369" s="95">
        <f t="shared" si="43"/>
        <v>0</v>
      </c>
      <c r="M369" s="111">
        <v>0</v>
      </c>
      <c r="P369" s="112">
        <f t="shared" si="44"/>
        <v>0</v>
      </c>
    </row>
    <row r="370" spans="4:16" ht="18.75" x14ac:dyDescent="0.3">
      <c r="D370" s="111">
        <f>'Staff Details'!C353</f>
        <v>0</v>
      </c>
      <c r="I370" s="110">
        <v>0</v>
      </c>
      <c r="K370" s="95">
        <f t="shared" si="43"/>
        <v>0</v>
      </c>
      <c r="M370" s="111">
        <v>0</v>
      </c>
      <c r="P370" s="112">
        <f t="shared" si="44"/>
        <v>0</v>
      </c>
    </row>
    <row r="371" spans="4:16" ht="18.75" x14ac:dyDescent="0.3">
      <c r="D371" s="111">
        <f>'Staff Details'!C354</f>
        <v>0</v>
      </c>
      <c r="I371" s="110">
        <v>0</v>
      </c>
      <c r="K371" s="95">
        <f t="shared" si="43"/>
        <v>0</v>
      </c>
      <c r="M371" s="111">
        <v>0</v>
      </c>
      <c r="P371" s="112">
        <f t="shared" si="44"/>
        <v>0</v>
      </c>
    </row>
    <row r="372" spans="4:16" ht="18.75" x14ac:dyDescent="0.3">
      <c r="D372" s="111">
        <f>'Staff Details'!C355</f>
        <v>0</v>
      </c>
      <c r="I372" s="110">
        <v>0</v>
      </c>
      <c r="K372" s="95">
        <f t="shared" si="43"/>
        <v>0</v>
      </c>
      <c r="M372" s="111">
        <v>0</v>
      </c>
      <c r="P372" s="112">
        <f t="shared" si="44"/>
        <v>0</v>
      </c>
    </row>
    <row r="373" spans="4:16" ht="18.75" x14ac:dyDescent="0.3">
      <c r="D373" s="111">
        <f>'Staff Details'!C356</f>
        <v>0</v>
      </c>
      <c r="I373" s="110">
        <v>0</v>
      </c>
      <c r="K373" s="95">
        <f t="shared" si="43"/>
        <v>0</v>
      </c>
      <c r="M373" s="111">
        <v>0</v>
      </c>
      <c r="P373" s="112">
        <f t="shared" si="44"/>
        <v>0</v>
      </c>
    </row>
    <row r="374" spans="4:16" ht="18.75" x14ac:dyDescent="0.3">
      <c r="D374" s="111">
        <f>'Staff Details'!C357</f>
        <v>0</v>
      </c>
      <c r="I374" s="110">
        <v>0</v>
      </c>
      <c r="K374" s="95">
        <f t="shared" si="43"/>
        <v>0</v>
      </c>
      <c r="M374" s="111">
        <v>0</v>
      </c>
      <c r="P374" s="112">
        <f t="shared" si="44"/>
        <v>0</v>
      </c>
    </row>
    <row r="375" spans="4:16" ht="18.75" x14ac:dyDescent="0.3">
      <c r="D375" s="111">
        <f>'Staff Details'!C358</f>
        <v>0</v>
      </c>
      <c r="I375" s="110">
        <v>0</v>
      </c>
      <c r="K375" s="95">
        <f t="shared" si="43"/>
        <v>0</v>
      </c>
      <c r="M375" s="111">
        <v>0</v>
      </c>
      <c r="P375" s="112">
        <f t="shared" si="44"/>
        <v>0</v>
      </c>
    </row>
    <row r="376" spans="4:16" ht="18.75" x14ac:dyDescent="0.3">
      <c r="D376" s="111">
        <f>'Staff Details'!C359</f>
        <v>0</v>
      </c>
      <c r="I376" s="110">
        <v>0</v>
      </c>
      <c r="K376" s="95">
        <f t="shared" si="43"/>
        <v>0</v>
      </c>
      <c r="M376" s="111">
        <v>0</v>
      </c>
      <c r="P376" s="112">
        <f t="shared" si="44"/>
        <v>0</v>
      </c>
    </row>
    <row r="377" spans="4:16" ht="18.75" x14ac:dyDescent="0.3">
      <c r="D377" s="111">
        <f>'Staff Details'!C360</f>
        <v>0</v>
      </c>
      <c r="I377" s="110">
        <v>0</v>
      </c>
      <c r="K377" s="95">
        <f t="shared" si="43"/>
        <v>0</v>
      </c>
      <c r="M377" s="111">
        <v>0</v>
      </c>
      <c r="P377" s="112">
        <f t="shared" si="44"/>
        <v>0</v>
      </c>
    </row>
    <row r="378" spans="4:16" ht="18.75" x14ac:dyDescent="0.3">
      <c r="D378" s="111">
        <f>'Staff Details'!C361</f>
        <v>0</v>
      </c>
      <c r="I378" s="110">
        <v>0</v>
      </c>
      <c r="K378" s="95">
        <f t="shared" si="43"/>
        <v>0</v>
      </c>
      <c r="M378" s="111">
        <v>0</v>
      </c>
      <c r="P378" s="112">
        <f t="shared" si="44"/>
        <v>0</v>
      </c>
    </row>
    <row r="379" spans="4:16" ht="18.75" x14ac:dyDescent="0.3">
      <c r="D379" s="111">
        <f>'Staff Details'!C362</f>
        <v>0</v>
      </c>
      <c r="I379" s="110">
        <v>0</v>
      </c>
      <c r="K379" s="95">
        <f t="shared" si="43"/>
        <v>0</v>
      </c>
      <c r="M379" s="111">
        <v>0</v>
      </c>
      <c r="P379" s="112">
        <f t="shared" si="44"/>
        <v>0</v>
      </c>
    </row>
    <row r="380" spans="4:16" ht="18.75" x14ac:dyDescent="0.3">
      <c r="D380" s="111">
        <f>'Staff Details'!C363</f>
        <v>0</v>
      </c>
      <c r="I380" s="110">
        <v>0</v>
      </c>
      <c r="K380" s="95">
        <f t="shared" ref="K380:K443" si="45">IF(J380&lt;=$G$9,$H$9,IF(AND(J380&gt;$G$9,J380&lt;=$G$10),(J380-$G$9)*$E$10,IF(AND(J380&gt;$G$10,J380&lt;=$G$11),$H$10+(J380-$G$10)*$E$11,IF(AND(J380&gt;$G$11,J380&lt;=$G$12),$H$11+(J380-$G$11)*$E$12,IF(J380&gt;$G$12,$H$12+(J380-$G$12)*$E$13,0)))))</f>
        <v>0</v>
      </c>
      <c r="M380" s="111">
        <v>0</v>
      </c>
      <c r="P380" s="112">
        <f t="shared" si="44"/>
        <v>0</v>
      </c>
    </row>
    <row r="381" spans="4:16" ht="18.75" x14ac:dyDescent="0.3">
      <c r="D381" s="111">
        <f>'Staff Details'!C364</f>
        <v>0</v>
      </c>
      <c r="I381" s="110">
        <v>0</v>
      </c>
      <c r="K381" s="95">
        <f t="shared" si="45"/>
        <v>0</v>
      </c>
      <c r="M381" s="111">
        <v>0</v>
      </c>
      <c r="P381" s="112">
        <f t="shared" si="44"/>
        <v>0</v>
      </c>
    </row>
    <row r="382" spans="4:16" ht="18.75" x14ac:dyDescent="0.3">
      <c r="D382" s="111">
        <f>'Staff Details'!C365</f>
        <v>0</v>
      </c>
      <c r="I382" s="110">
        <v>0</v>
      </c>
      <c r="K382" s="95">
        <f t="shared" si="45"/>
        <v>0</v>
      </c>
      <c r="M382" s="111">
        <v>0</v>
      </c>
      <c r="P382" s="112">
        <f t="shared" ref="P382:P445" si="46">SUM(K382:N382)</f>
        <v>0</v>
      </c>
    </row>
    <row r="383" spans="4:16" ht="18.75" x14ac:dyDescent="0.3">
      <c r="D383" s="111">
        <f>'Staff Details'!C366</f>
        <v>0</v>
      </c>
      <c r="I383" s="110">
        <v>0</v>
      </c>
      <c r="K383" s="95">
        <f t="shared" si="45"/>
        <v>0</v>
      </c>
      <c r="M383" s="111">
        <v>0</v>
      </c>
      <c r="P383" s="112">
        <f t="shared" si="46"/>
        <v>0</v>
      </c>
    </row>
    <row r="384" spans="4:16" ht="18.75" x14ac:dyDescent="0.3">
      <c r="D384" s="111">
        <f>'Staff Details'!C367</f>
        <v>0</v>
      </c>
      <c r="I384" s="110">
        <v>0</v>
      </c>
      <c r="K384" s="95">
        <f t="shared" si="45"/>
        <v>0</v>
      </c>
      <c r="M384" s="111">
        <v>0</v>
      </c>
      <c r="P384" s="112">
        <f t="shared" si="46"/>
        <v>0</v>
      </c>
    </row>
    <row r="385" spans="4:16" ht="18.75" x14ac:dyDescent="0.3">
      <c r="D385" s="111">
        <f>'Staff Details'!C368</f>
        <v>0</v>
      </c>
      <c r="I385" s="110">
        <v>0</v>
      </c>
      <c r="K385" s="95">
        <f t="shared" si="45"/>
        <v>0</v>
      </c>
      <c r="M385" s="111">
        <v>0</v>
      </c>
      <c r="P385" s="112">
        <f t="shared" si="46"/>
        <v>0</v>
      </c>
    </row>
    <row r="386" spans="4:16" ht="18.75" x14ac:dyDescent="0.3">
      <c r="D386" s="111">
        <f>'Staff Details'!C369</f>
        <v>0</v>
      </c>
      <c r="I386" s="110">
        <v>0</v>
      </c>
      <c r="K386" s="95">
        <f t="shared" si="45"/>
        <v>0</v>
      </c>
      <c r="M386" s="111">
        <v>0</v>
      </c>
      <c r="P386" s="112">
        <f t="shared" si="46"/>
        <v>0</v>
      </c>
    </row>
    <row r="387" spans="4:16" ht="18.75" x14ac:dyDescent="0.3">
      <c r="D387" s="111">
        <f>'Staff Details'!C370</f>
        <v>0</v>
      </c>
      <c r="I387" s="110">
        <v>0</v>
      </c>
      <c r="K387" s="95">
        <f t="shared" si="45"/>
        <v>0</v>
      </c>
      <c r="M387" s="111">
        <v>0</v>
      </c>
      <c r="P387" s="112">
        <f t="shared" si="46"/>
        <v>0</v>
      </c>
    </row>
    <row r="388" spans="4:16" ht="18.75" x14ac:dyDescent="0.3">
      <c r="D388" s="111">
        <f>'Staff Details'!C371</f>
        <v>0</v>
      </c>
      <c r="I388" s="110">
        <v>0</v>
      </c>
      <c r="K388" s="95">
        <f t="shared" si="45"/>
        <v>0</v>
      </c>
      <c r="M388" s="111">
        <v>0</v>
      </c>
      <c r="P388" s="112">
        <f t="shared" si="46"/>
        <v>0</v>
      </c>
    </row>
    <row r="389" spans="4:16" ht="18.75" x14ac:dyDescent="0.3">
      <c r="D389" s="111">
        <f>'Staff Details'!C372</f>
        <v>0</v>
      </c>
      <c r="I389" s="110">
        <v>0</v>
      </c>
      <c r="K389" s="95">
        <f t="shared" si="45"/>
        <v>0</v>
      </c>
      <c r="M389" s="111">
        <v>0</v>
      </c>
      <c r="P389" s="112">
        <f t="shared" si="46"/>
        <v>0</v>
      </c>
    </row>
    <row r="390" spans="4:16" ht="18.75" x14ac:dyDescent="0.3">
      <c r="D390" s="111">
        <f>'Staff Details'!C373</f>
        <v>0</v>
      </c>
      <c r="I390" s="110">
        <v>0</v>
      </c>
      <c r="K390" s="95">
        <f t="shared" si="45"/>
        <v>0</v>
      </c>
      <c r="M390" s="111">
        <v>0</v>
      </c>
      <c r="P390" s="112">
        <f t="shared" si="46"/>
        <v>0</v>
      </c>
    </row>
    <row r="391" spans="4:16" ht="18.75" x14ac:dyDescent="0.3">
      <c r="D391" s="111">
        <f>'Staff Details'!C374</f>
        <v>0</v>
      </c>
      <c r="I391" s="110">
        <v>0</v>
      </c>
      <c r="K391" s="95">
        <f t="shared" si="45"/>
        <v>0</v>
      </c>
      <c r="M391" s="111">
        <v>0</v>
      </c>
      <c r="P391" s="112">
        <f t="shared" si="46"/>
        <v>0</v>
      </c>
    </row>
    <row r="392" spans="4:16" ht="18.75" x14ac:dyDescent="0.3">
      <c r="D392" s="111">
        <f>'Staff Details'!C375</f>
        <v>0</v>
      </c>
      <c r="I392" s="110">
        <v>0</v>
      </c>
      <c r="K392" s="95">
        <f t="shared" si="45"/>
        <v>0</v>
      </c>
      <c r="M392" s="111">
        <v>0</v>
      </c>
      <c r="P392" s="112">
        <f t="shared" si="46"/>
        <v>0</v>
      </c>
    </row>
    <row r="393" spans="4:16" ht="18.75" x14ac:dyDescent="0.3">
      <c r="D393" s="111">
        <f>'Staff Details'!C376</f>
        <v>0</v>
      </c>
      <c r="I393" s="110">
        <v>0</v>
      </c>
      <c r="K393" s="95">
        <f t="shared" si="45"/>
        <v>0</v>
      </c>
      <c r="M393" s="111">
        <v>0</v>
      </c>
      <c r="P393" s="112">
        <f t="shared" si="46"/>
        <v>0</v>
      </c>
    </row>
    <row r="394" spans="4:16" ht="18.75" x14ac:dyDescent="0.3">
      <c r="D394" s="111">
        <f>'Staff Details'!C377</f>
        <v>0</v>
      </c>
      <c r="I394" s="110">
        <v>0</v>
      </c>
      <c r="K394" s="95">
        <f t="shared" si="45"/>
        <v>0</v>
      </c>
      <c r="M394" s="111">
        <v>0</v>
      </c>
      <c r="P394" s="112">
        <f t="shared" si="46"/>
        <v>0</v>
      </c>
    </row>
    <row r="395" spans="4:16" ht="18.75" x14ac:dyDescent="0.3">
      <c r="D395" s="111">
        <f>'Staff Details'!C378</f>
        <v>0</v>
      </c>
      <c r="I395" s="110">
        <v>0</v>
      </c>
      <c r="K395" s="95">
        <f t="shared" si="45"/>
        <v>0</v>
      </c>
      <c r="M395" s="111">
        <v>0</v>
      </c>
      <c r="P395" s="112">
        <f t="shared" si="46"/>
        <v>0</v>
      </c>
    </row>
    <row r="396" spans="4:16" ht="18.75" x14ac:dyDescent="0.3">
      <c r="D396" s="111">
        <f>'Staff Details'!C379</f>
        <v>0</v>
      </c>
      <c r="I396" s="110">
        <v>0</v>
      </c>
      <c r="K396" s="95">
        <f t="shared" si="45"/>
        <v>0</v>
      </c>
      <c r="M396" s="111">
        <v>0</v>
      </c>
      <c r="P396" s="112">
        <f t="shared" si="46"/>
        <v>0</v>
      </c>
    </row>
    <row r="397" spans="4:16" ht="18.75" x14ac:dyDescent="0.3">
      <c r="D397" s="111">
        <f>'Staff Details'!C380</f>
        <v>0</v>
      </c>
      <c r="I397" s="110">
        <v>0</v>
      </c>
      <c r="K397" s="95">
        <f t="shared" si="45"/>
        <v>0</v>
      </c>
      <c r="M397" s="111">
        <v>0</v>
      </c>
      <c r="P397" s="112">
        <f t="shared" si="46"/>
        <v>0</v>
      </c>
    </row>
    <row r="398" spans="4:16" ht="18.75" x14ac:dyDescent="0.3">
      <c r="D398" s="111">
        <f>'Staff Details'!C381</f>
        <v>0</v>
      </c>
      <c r="I398" s="110">
        <v>0</v>
      </c>
      <c r="K398" s="95">
        <f t="shared" si="45"/>
        <v>0</v>
      </c>
      <c r="M398" s="111">
        <v>0</v>
      </c>
      <c r="P398" s="112">
        <f t="shared" si="46"/>
        <v>0</v>
      </c>
    </row>
    <row r="399" spans="4:16" ht="18.75" x14ac:dyDescent="0.3">
      <c r="D399" s="111">
        <f>'Staff Details'!C382</f>
        <v>0</v>
      </c>
      <c r="I399" s="110">
        <v>0</v>
      </c>
      <c r="K399" s="95">
        <f t="shared" si="45"/>
        <v>0</v>
      </c>
      <c r="M399" s="111">
        <v>0</v>
      </c>
      <c r="P399" s="112">
        <f t="shared" si="46"/>
        <v>0</v>
      </c>
    </row>
    <row r="400" spans="4:16" ht="18.75" x14ac:dyDescent="0.3">
      <c r="D400" s="111">
        <f>'Staff Details'!C383</f>
        <v>0</v>
      </c>
      <c r="I400" s="110">
        <v>0</v>
      </c>
      <c r="K400" s="95">
        <f t="shared" si="45"/>
        <v>0</v>
      </c>
      <c r="M400" s="111">
        <v>0</v>
      </c>
      <c r="P400" s="112">
        <f t="shared" si="46"/>
        <v>0</v>
      </c>
    </row>
    <row r="401" spans="4:16" ht="18.75" x14ac:dyDescent="0.3">
      <c r="D401" s="111">
        <f>'Staff Details'!C384</f>
        <v>0</v>
      </c>
      <c r="I401" s="110">
        <v>0</v>
      </c>
      <c r="K401" s="95">
        <f t="shared" si="45"/>
        <v>0</v>
      </c>
      <c r="M401" s="111">
        <v>0</v>
      </c>
      <c r="P401" s="112">
        <f t="shared" si="46"/>
        <v>0</v>
      </c>
    </row>
    <row r="402" spans="4:16" ht="18.75" x14ac:dyDescent="0.3">
      <c r="D402" s="111">
        <f>'Staff Details'!C385</f>
        <v>0</v>
      </c>
      <c r="I402" s="110">
        <v>0</v>
      </c>
      <c r="K402" s="95">
        <f t="shared" si="45"/>
        <v>0</v>
      </c>
      <c r="M402" s="111">
        <v>0</v>
      </c>
      <c r="P402" s="112">
        <f t="shared" si="46"/>
        <v>0</v>
      </c>
    </row>
    <row r="403" spans="4:16" ht="18.75" x14ac:dyDescent="0.3">
      <c r="D403" s="111">
        <f>'Staff Details'!C386</f>
        <v>0</v>
      </c>
      <c r="I403" s="110">
        <v>0</v>
      </c>
      <c r="K403" s="95">
        <f t="shared" si="45"/>
        <v>0</v>
      </c>
      <c r="M403" s="111">
        <v>0</v>
      </c>
      <c r="P403" s="112">
        <f t="shared" si="46"/>
        <v>0</v>
      </c>
    </row>
    <row r="404" spans="4:16" ht="18.75" x14ac:dyDescent="0.3">
      <c r="D404" s="111">
        <f>'Staff Details'!C387</f>
        <v>0</v>
      </c>
      <c r="I404" s="110">
        <v>0</v>
      </c>
      <c r="K404" s="95">
        <f t="shared" si="45"/>
        <v>0</v>
      </c>
      <c r="M404" s="111">
        <v>0</v>
      </c>
      <c r="P404" s="112">
        <f t="shared" si="46"/>
        <v>0</v>
      </c>
    </row>
    <row r="405" spans="4:16" ht="18.75" x14ac:dyDescent="0.3">
      <c r="D405" s="111">
        <f>'Staff Details'!C388</f>
        <v>0</v>
      </c>
      <c r="I405" s="110">
        <v>0</v>
      </c>
      <c r="K405" s="95">
        <f t="shared" si="45"/>
        <v>0</v>
      </c>
      <c r="M405" s="111">
        <v>0</v>
      </c>
      <c r="P405" s="112">
        <f t="shared" si="46"/>
        <v>0</v>
      </c>
    </row>
    <row r="406" spans="4:16" ht="18.75" x14ac:dyDescent="0.3">
      <c r="D406" s="111">
        <f>'Staff Details'!C389</f>
        <v>0</v>
      </c>
      <c r="I406" s="110">
        <v>0</v>
      </c>
      <c r="K406" s="95">
        <f t="shared" si="45"/>
        <v>0</v>
      </c>
      <c r="M406" s="111">
        <v>0</v>
      </c>
      <c r="P406" s="112">
        <f t="shared" si="46"/>
        <v>0</v>
      </c>
    </row>
    <row r="407" spans="4:16" ht="18.75" x14ac:dyDescent="0.3">
      <c r="D407" s="111">
        <f>'Staff Details'!C390</f>
        <v>0</v>
      </c>
      <c r="I407" s="110">
        <v>0</v>
      </c>
      <c r="K407" s="95">
        <f t="shared" si="45"/>
        <v>0</v>
      </c>
      <c r="M407" s="111">
        <v>0</v>
      </c>
      <c r="P407" s="112">
        <f t="shared" si="46"/>
        <v>0</v>
      </c>
    </row>
    <row r="408" spans="4:16" ht="18.75" x14ac:dyDescent="0.3">
      <c r="D408" s="111">
        <f>'Staff Details'!C391</f>
        <v>0</v>
      </c>
      <c r="I408" s="110">
        <v>0</v>
      </c>
      <c r="K408" s="95">
        <f t="shared" si="45"/>
        <v>0</v>
      </c>
      <c r="M408" s="111">
        <v>0</v>
      </c>
      <c r="P408" s="112">
        <f t="shared" si="46"/>
        <v>0</v>
      </c>
    </row>
    <row r="409" spans="4:16" ht="18.75" x14ac:dyDescent="0.3">
      <c r="D409" s="111">
        <f>'Staff Details'!C392</f>
        <v>0</v>
      </c>
      <c r="I409" s="110">
        <v>0</v>
      </c>
      <c r="K409" s="95">
        <f t="shared" si="45"/>
        <v>0</v>
      </c>
      <c r="M409" s="111">
        <v>0</v>
      </c>
      <c r="P409" s="112">
        <f t="shared" si="46"/>
        <v>0</v>
      </c>
    </row>
    <row r="410" spans="4:16" ht="18.75" x14ac:dyDescent="0.3">
      <c r="D410" s="111">
        <f>'Staff Details'!C393</f>
        <v>0</v>
      </c>
      <c r="I410" s="110">
        <v>0</v>
      </c>
      <c r="K410" s="95">
        <f t="shared" si="45"/>
        <v>0</v>
      </c>
      <c r="M410" s="111">
        <v>0</v>
      </c>
      <c r="P410" s="112">
        <f t="shared" si="46"/>
        <v>0</v>
      </c>
    </row>
    <row r="411" spans="4:16" ht="18.75" x14ac:dyDescent="0.3">
      <c r="D411" s="111">
        <f>'Staff Details'!C394</f>
        <v>0</v>
      </c>
      <c r="I411" s="110">
        <v>0</v>
      </c>
      <c r="K411" s="95">
        <f t="shared" si="45"/>
        <v>0</v>
      </c>
      <c r="M411" s="111">
        <v>0</v>
      </c>
      <c r="P411" s="112">
        <f t="shared" si="46"/>
        <v>0</v>
      </c>
    </row>
    <row r="412" spans="4:16" ht="18.75" x14ac:dyDescent="0.3">
      <c r="D412" s="111">
        <f>'Staff Details'!C395</f>
        <v>0</v>
      </c>
      <c r="I412" s="110">
        <v>0</v>
      </c>
      <c r="K412" s="95">
        <f t="shared" si="45"/>
        <v>0</v>
      </c>
      <c r="M412" s="111">
        <v>0</v>
      </c>
      <c r="P412" s="112">
        <f t="shared" si="46"/>
        <v>0</v>
      </c>
    </row>
    <row r="413" spans="4:16" ht="18.75" x14ac:dyDescent="0.3">
      <c r="D413" s="111">
        <f>'Staff Details'!C396</f>
        <v>0</v>
      </c>
      <c r="I413" s="110">
        <v>0</v>
      </c>
      <c r="K413" s="95">
        <f t="shared" si="45"/>
        <v>0</v>
      </c>
      <c r="M413" s="111">
        <v>0</v>
      </c>
      <c r="P413" s="112">
        <f t="shared" si="46"/>
        <v>0</v>
      </c>
    </row>
    <row r="414" spans="4:16" ht="18.75" x14ac:dyDescent="0.3">
      <c r="D414" s="111">
        <f>'Staff Details'!C397</f>
        <v>0</v>
      </c>
      <c r="I414" s="110">
        <v>0</v>
      </c>
      <c r="K414" s="95">
        <f t="shared" si="45"/>
        <v>0</v>
      </c>
      <c r="M414" s="111">
        <v>0</v>
      </c>
      <c r="P414" s="112">
        <f t="shared" si="46"/>
        <v>0</v>
      </c>
    </row>
    <row r="415" spans="4:16" ht="18.75" x14ac:dyDescent="0.3">
      <c r="D415" s="111">
        <f>'Staff Details'!C398</f>
        <v>0</v>
      </c>
      <c r="I415" s="110">
        <v>0</v>
      </c>
      <c r="K415" s="95">
        <f t="shared" si="45"/>
        <v>0</v>
      </c>
      <c r="M415" s="111">
        <v>0</v>
      </c>
      <c r="P415" s="112">
        <f t="shared" si="46"/>
        <v>0</v>
      </c>
    </row>
    <row r="416" spans="4:16" ht="18.75" x14ac:dyDescent="0.3">
      <c r="D416" s="111">
        <f>'Staff Details'!C399</f>
        <v>0</v>
      </c>
      <c r="I416" s="110">
        <v>0</v>
      </c>
      <c r="K416" s="95">
        <f t="shared" si="45"/>
        <v>0</v>
      </c>
      <c r="M416" s="111">
        <v>0</v>
      </c>
      <c r="P416" s="112">
        <f t="shared" si="46"/>
        <v>0</v>
      </c>
    </row>
    <row r="417" spans="4:16" ht="18.75" x14ac:dyDescent="0.3">
      <c r="D417" s="111">
        <f>'Staff Details'!C400</f>
        <v>0</v>
      </c>
      <c r="I417" s="110">
        <v>0</v>
      </c>
      <c r="K417" s="95">
        <f t="shared" si="45"/>
        <v>0</v>
      </c>
      <c r="M417" s="111">
        <v>0</v>
      </c>
      <c r="P417" s="112">
        <f t="shared" si="46"/>
        <v>0</v>
      </c>
    </row>
    <row r="418" spans="4:16" ht="18.75" x14ac:dyDescent="0.3">
      <c r="D418" s="111">
        <f>'Staff Details'!C401</f>
        <v>0</v>
      </c>
      <c r="I418" s="110">
        <v>0</v>
      </c>
      <c r="K418" s="95">
        <f t="shared" si="45"/>
        <v>0</v>
      </c>
      <c r="M418" s="111">
        <v>0</v>
      </c>
      <c r="P418" s="112">
        <f t="shared" si="46"/>
        <v>0</v>
      </c>
    </row>
    <row r="419" spans="4:16" ht="18.75" x14ac:dyDescent="0.3">
      <c r="D419" s="111">
        <f>'Staff Details'!C402</f>
        <v>0</v>
      </c>
      <c r="I419" s="110">
        <v>0</v>
      </c>
      <c r="K419" s="95">
        <f t="shared" si="45"/>
        <v>0</v>
      </c>
      <c r="M419" s="111">
        <v>0</v>
      </c>
      <c r="P419" s="112">
        <f t="shared" si="46"/>
        <v>0</v>
      </c>
    </row>
    <row r="420" spans="4:16" ht="18.75" x14ac:dyDescent="0.3">
      <c r="D420" s="111">
        <f>'Staff Details'!C403</f>
        <v>0</v>
      </c>
      <c r="I420" s="110">
        <v>0</v>
      </c>
      <c r="K420" s="95">
        <f t="shared" si="45"/>
        <v>0</v>
      </c>
      <c r="M420" s="111">
        <v>0</v>
      </c>
      <c r="P420" s="112">
        <f t="shared" si="46"/>
        <v>0</v>
      </c>
    </row>
    <row r="421" spans="4:16" ht="18.75" x14ac:dyDescent="0.3">
      <c r="D421" s="111">
        <f>'Staff Details'!C404</f>
        <v>0</v>
      </c>
      <c r="I421" s="110">
        <v>0</v>
      </c>
      <c r="K421" s="95">
        <f t="shared" si="45"/>
        <v>0</v>
      </c>
      <c r="M421" s="111">
        <v>0</v>
      </c>
      <c r="P421" s="112">
        <f t="shared" si="46"/>
        <v>0</v>
      </c>
    </row>
    <row r="422" spans="4:16" ht="18.75" x14ac:dyDescent="0.3">
      <c r="D422" s="111">
        <f>'Staff Details'!C405</f>
        <v>0</v>
      </c>
      <c r="I422" s="110">
        <v>0</v>
      </c>
      <c r="K422" s="95">
        <f t="shared" si="45"/>
        <v>0</v>
      </c>
      <c r="M422" s="111">
        <v>0</v>
      </c>
      <c r="P422" s="112">
        <f t="shared" si="46"/>
        <v>0</v>
      </c>
    </row>
    <row r="423" spans="4:16" ht="18.75" x14ac:dyDescent="0.3">
      <c r="D423" s="111">
        <f>'Staff Details'!C406</f>
        <v>0</v>
      </c>
      <c r="I423" s="110">
        <v>0</v>
      </c>
      <c r="K423" s="95">
        <f t="shared" si="45"/>
        <v>0</v>
      </c>
      <c r="M423" s="111">
        <v>0</v>
      </c>
      <c r="P423" s="112">
        <f t="shared" si="46"/>
        <v>0</v>
      </c>
    </row>
    <row r="424" spans="4:16" ht="18.75" x14ac:dyDescent="0.3">
      <c r="D424" s="111">
        <f>'Staff Details'!C407</f>
        <v>0</v>
      </c>
      <c r="I424" s="110">
        <v>0</v>
      </c>
      <c r="K424" s="95">
        <f t="shared" si="45"/>
        <v>0</v>
      </c>
      <c r="M424" s="111">
        <v>0</v>
      </c>
      <c r="P424" s="112">
        <f t="shared" si="46"/>
        <v>0</v>
      </c>
    </row>
    <row r="425" spans="4:16" ht="18.75" x14ac:dyDescent="0.3">
      <c r="D425" s="111">
        <f>'Staff Details'!C408</f>
        <v>0</v>
      </c>
      <c r="I425" s="110">
        <v>0</v>
      </c>
      <c r="K425" s="95">
        <f t="shared" si="45"/>
        <v>0</v>
      </c>
      <c r="M425" s="111">
        <v>0</v>
      </c>
      <c r="P425" s="112">
        <f t="shared" si="46"/>
        <v>0</v>
      </c>
    </row>
    <row r="426" spans="4:16" ht="18.75" x14ac:dyDescent="0.3">
      <c r="D426" s="111">
        <f>'Staff Details'!C409</f>
        <v>0</v>
      </c>
      <c r="I426" s="110">
        <v>0</v>
      </c>
      <c r="K426" s="95">
        <f t="shared" si="45"/>
        <v>0</v>
      </c>
      <c r="M426" s="111">
        <v>0</v>
      </c>
      <c r="P426" s="112">
        <f t="shared" si="46"/>
        <v>0</v>
      </c>
    </row>
    <row r="427" spans="4:16" ht="18.75" x14ac:dyDescent="0.3">
      <c r="D427" s="111">
        <f>'Staff Details'!C410</f>
        <v>0</v>
      </c>
      <c r="I427" s="110">
        <v>0</v>
      </c>
      <c r="K427" s="95">
        <f t="shared" si="45"/>
        <v>0</v>
      </c>
      <c r="M427" s="111">
        <v>0</v>
      </c>
      <c r="P427" s="112">
        <f t="shared" si="46"/>
        <v>0</v>
      </c>
    </row>
    <row r="428" spans="4:16" ht="18.75" x14ac:dyDescent="0.3">
      <c r="D428" s="111">
        <f>'Staff Details'!C411</f>
        <v>0</v>
      </c>
      <c r="I428" s="110">
        <v>0</v>
      </c>
      <c r="K428" s="95">
        <f t="shared" si="45"/>
        <v>0</v>
      </c>
      <c r="M428" s="111">
        <v>0</v>
      </c>
      <c r="P428" s="112">
        <f t="shared" si="46"/>
        <v>0</v>
      </c>
    </row>
    <row r="429" spans="4:16" ht="18.75" x14ac:dyDescent="0.3">
      <c r="D429" s="111">
        <f>'Staff Details'!C412</f>
        <v>0</v>
      </c>
      <c r="I429" s="110">
        <v>0</v>
      </c>
      <c r="K429" s="95">
        <f t="shared" si="45"/>
        <v>0</v>
      </c>
      <c r="M429" s="111">
        <v>0</v>
      </c>
      <c r="P429" s="112">
        <f t="shared" si="46"/>
        <v>0</v>
      </c>
    </row>
    <row r="430" spans="4:16" ht="18.75" x14ac:dyDescent="0.3">
      <c r="D430" s="111">
        <f>'Staff Details'!C413</f>
        <v>0</v>
      </c>
      <c r="I430" s="110">
        <v>0</v>
      </c>
      <c r="K430" s="95">
        <f t="shared" si="45"/>
        <v>0</v>
      </c>
      <c r="M430" s="111">
        <v>0</v>
      </c>
      <c r="P430" s="112">
        <f t="shared" si="46"/>
        <v>0</v>
      </c>
    </row>
    <row r="431" spans="4:16" ht="18.75" x14ac:dyDescent="0.3">
      <c r="D431" s="111">
        <f>'Staff Details'!C414</f>
        <v>0</v>
      </c>
      <c r="I431" s="110">
        <v>0</v>
      </c>
      <c r="K431" s="95">
        <f t="shared" si="45"/>
        <v>0</v>
      </c>
      <c r="M431" s="111">
        <v>0</v>
      </c>
      <c r="P431" s="112">
        <f t="shared" si="46"/>
        <v>0</v>
      </c>
    </row>
    <row r="432" spans="4:16" ht="18.75" x14ac:dyDescent="0.3">
      <c r="D432" s="111">
        <f>'Staff Details'!C415</f>
        <v>0</v>
      </c>
      <c r="I432" s="110">
        <v>0</v>
      </c>
      <c r="K432" s="95">
        <f t="shared" si="45"/>
        <v>0</v>
      </c>
      <c r="M432" s="111">
        <v>0</v>
      </c>
      <c r="P432" s="112">
        <f t="shared" si="46"/>
        <v>0</v>
      </c>
    </row>
    <row r="433" spans="4:16" ht="18.75" x14ac:dyDescent="0.3">
      <c r="D433" s="111">
        <f>'Staff Details'!C416</f>
        <v>0</v>
      </c>
      <c r="I433" s="110">
        <v>0</v>
      </c>
      <c r="K433" s="95">
        <f t="shared" si="45"/>
        <v>0</v>
      </c>
      <c r="M433" s="111">
        <v>0</v>
      </c>
      <c r="P433" s="112">
        <f t="shared" si="46"/>
        <v>0</v>
      </c>
    </row>
    <row r="434" spans="4:16" ht="18.75" x14ac:dyDescent="0.3">
      <c r="D434" s="111">
        <f>'Staff Details'!C417</f>
        <v>0</v>
      </c>
      <c r="I434" s="110">
        <v>0</v>
      </c>
      <c r="K434" s="95">
        <f t="shared" si="45"/>
        <v>0</v>
      </c>
      <c r="M434" s="111">
        <v>0</v>
      </c>
      <c r="P434" s="112">
        <f t="shared" si="46"/>
        <v>0</v>
      </c>
    </row>
    <row r="435" spans="4:16" ht="18.75" x14ac:dyDescent="0.3">
      <c r="D435" s="111">
        <f>'Staff Details'!C418</f>
        <v>0</v>
      </c>
      <c r="I435" s="110">
        <v>0</v>
      </c>
      <c r="K435" s="95">
        <f t="shared" si="45"/>
        <v>0</v>
      </c>
      <c r="M435" s="111">
        <v>0</v>
      </c>
      <c r="P435" s="112">
        <f t="shared" si="46"/>
        <v>0</v>
      </c>
    </row>
    <row r="436" spans="4:16" ht="18.75" x14ac:dyDescent="0.3">
      <c r="D436" s="111">
        <f>'Staff Details'!C419</f>
        <v>0</v>
      </c>
      <c r="I436" s="110">
        <v>0</v>
      </c>
      <c r="K436" s="95">
        <f t="shared" si="45"/>
        <v>0</v>
      </c>
      <c r="M436" s="111">
        <v>0</v>
      </c>
      <c r="P436" s="112">
        <f t="shared" si="46"/>
        <v>0</v>
      </c>
    </row>
    <row r="437" spans="4:16" ht="18.75" x14ac:dyDescent="0.3">
      <c r="D437" s="111">
        <f>'Staff Details'!C420</f>
        <v>0</v>
      </c>
      <c r="I437" s="110">
        <v>0</v>
      </c>
      <c r="K437" s="95">
        <f t="shared" si="45"/>
        <v>0</v>
      </c>
      <c r="M437" s="111">
        <v>0</v>
      </c>
      <c r="P437" s="112">
        <f t="shared" si="46"/>
        <v>0</v>
      </c>
    </row>
    <row r="438" spans="4:16" ht="18.75" x14ac:dyDescent="0.3">
      <c r="D438" s="111">
        <f>'Staff Details'!C421</f>
        <v>0</v>
      </c>
      <c r="I438" s="110">
        <v>0</v>
      </c>
      <c r="K438" s="95">
        <f t="shared" si="45"/>
        <v>0</v>
      </c>
      <c r="M438" s="111">
        <v>0</v>
      </c>
      <c r="P438" s="112">
        <f t="shared" si="46"/>
        <v>0</v>
      </c>
    </row>
    <row r="439" spans="4:16" ht="18.75" x14ac:dyDescent="0.3">
      <c r="D439" s="111">
        <f>'Staff Details'!C422</f>
        <v>0</v>
      </c>
      <c r="I439" s="110">
        <v>0</v>
      </c>
      <c r="K439" s="95">
        <f t="shared" si="45"/>
        <v>0</v>
      </c>
      <c r="M439" s="111">
        <v>0</v>
      </c>
      <c r="P439" s="112">
        <f t="shared" si="46"/>
        <v>0</v>
      </c>
    </row>
    <row r="440" spans="4:16" ht="18.75" x14ac:dyDescent="0.3">
      <c r="D440" s="111">
        <f>'Staff Details'!C423</f>
        <v>0</v>
      </c>
      <c r="I440" s="110">
        <v>0</v>
      </c>
      <c r="K440" s="95">
        <f t="shared" si="45"/>
        <v>0</v>
      </c>
      <c r="M440" s="111">
        <v>0</v>
      </c>
      <c r="P440" s="112">
        <f t="shared" si="46"/>
        <v>0</v>
      </c>
    </row>
    <row r="441" spans="4:16" ht="18.75" x14ac:dyDescent="0.3">
      <c r="D441" s="111">
        <f>'Staff Details'!C424</f>
        <v>0</v>
      </c>
      <c r="I441" s="110">
        <v>0</v>
      </c>
      <c r="K441" s="95">
        <f t="shared" si="45"/>
        <v>0</v>
      </c>
      <c r="M441" s="111">
        <v>0</v>
      </c>
      <c r="P441" s="112">
        <f t="shared" si="46"/>
        <v>0</v>
      </c>
    </row>
    <row r="442" spans="4:16" ht="18.75" x14ac:dyDescent="0.3">
      <c r="D442" s="111">
        <f>'Staff Details'!C425</f>
        <v>0</v>
      </c>
      <c r="I442" s="110">
        <v>0</v>
      </c>
      <c r="K442" s="95">
        <f t="shared" si="45"/>
        <v>0</v>
      </c>
      <c r="M442" s="111">
        <v>0</v>
      </c>
      <c r="P442" s="112">
        <f t="shared" si="46"/>
        <v>0</v>
      </c>
    </row>
    <row r="443" spans="4:16" ht="18.75" x14ac:dyDescent="0.3">
      <c r="D443" s="111">
        <f>'Staff Details'!C426</f>
        <v>0</v>
      </c>
      <c r="I443" s="110">
        <v>0</v>
      </c>
      <c r="K443" s="95">
        <f t="shared" si="45"/>
        <v>0</v>
      </c>
      <c r="M443" s="111">
        <v>0</v>
      </c>
      <c r="P443" s="112">
        <f t="shared" si="46"/>
        <v>0</v>
      </c>
    </row>
    <row r="444" spans="4:16" ht="18.75" x14ac:dyDescent="0.3">
      <c r="D444" s="111">
        <f>'Staff Details'!C427</f>
        <v>0</v>
      </c>
      <c r="I444" s="110">
        <v>0</v>
      </c>
      <c r="K444" s="95">
        <f t="shared" ref="K444:K507" si="47">IF(J444&lt;=$G$9,$H$9,IF(AND(J444&gt;$G$9,J444&lt;=$G$10),(J444-$G$9)*$E$10,IF(AND(J444&gt;$G$10,J444&lt;=$G$11),$H$10+(J444-$G$10)*$E$11,IF(AND(J444&gt;$G$11,J444&lt;=$G$12),$H$11+(J444-$G$11)*$E$12,IF(J444&gt;$G$12,$H$12+(J444-$G$12)*$E$13,0)))))</f>
        <v>0</v>
      </c>
      <c r="M444" s="111">
        <v>0</v>
      </c>
      <c r="P444" s="112">
        <f t="shared" si="46"/>
        <v>0</v>
      </c>
    </row>
    <row r="445" spans="4:16" ht="18.75" x14ac:dyDescent="0.3">
      <c r="D445" s="111">
        <f>'Staff Details'!C428</f>
        <v>0</v>
      </c>
      <c r="I445" s="110">
        <v>0</v>
      </c>
      <c r="K445" s="95">
        <f t="shared" si="47"/>
        <v>0</v>
      </c>
      <c r="M445" s="111">
        <v>0</v>
      </c>
      <c r="P445" s="112">
        <f t="shared" si="46"/>
        <v>0</v>
      </c>
    </row>
    <row r="446" spans="4:16" ht="18.75" x14ac:dyDescent="0.3">
      <c r="D446" s="111">
        <f>'Staff Details'!C429</f>
        <v>0</v>
      </c>
      <c r="I446" s="110">
        <v>0</v>
      </c>
      <c r="K446" s="95">
        <f t="shared" si="47"/>
        <v>0</v>
      </c>
      <c r="M446" s="111">
        <v>0</v>
      </c>
      <c r="P446" s="112">
        <f t="shared" ref="P446:P509" si="48">SUM(K446:N446)</f>
        <v>0</v>
      </c>
    </row>
    <row r="447" spans="4:16" ht="18.75" x14ac:dyDescent="0.3">
      <c r="D447" s="111">
        <f>'Staff Details'!C430</f>
        <v>0</v>
      </c>
      <c r="I447" s="110">
        <v>0</v>
      </c>
      <c r="K447" s="95">
        <f t="shared" si="47"/>
        <v>0</v>
      </c>
      <c r="M447" s="111">
        <v>0</v>
      </c>
      <c r="P447" s="112">
        <f t="shared" si="48"/>
        <v>0</v>
      </c>
    </row>
    <row r="448" spans="4:16" ht="18.75" x14ac:dyDescent="0.3">
      <c r="D448" s="111">
        <f>'Staff Details'!C431</f>
        <v>0</v>
      </c>
      <c r="I448" s="110">
        <v>0</v>
      </c>
      <c r="K448" s="95">
        <f t="shared" si="47"/>
        <v>0</v>
      </c>
      <c r="M448" s="111">
        <v>0</v>
      </c>
      <c r="P448" s="112">
        <f t="shared" si="48"/>
        <v>0</v>
      </c>
    </row>
    <row r="449" spans="4:16" ht="18.75" x14ac:dyDescent="0.3">
      <c r="D449" s="111">
        <f>'Staff Details'!C432</f>
        <v>0</v>
      </c>
      <c r="I449" s="110">
        <v>0</v>
      </c>
      <c r="K449" s="95">
        <f t="shared" si="47"/>
        <v>0</v>
      </c>
      <c r="M449" s="111">
        <v>0</v>
      </c>
      <c r="P449" s="112">
        <f t="shared" si="48"/>
        <v>0</v>
      </c>
    </row>
    <row r="450" spans="4:16" ht="18.75" x14ac:dyDescent="0.3">
      <c r="D450" s="111">
        <f>'Staff Details'!C433</f>
        <v>0</v>
      </c>
      <c r="I450" s="110">
        <v>0</v>
      </c>
      <c r="K450" s="95">
        <f t="shared" si="47"/>
        <v>0</v>
      </c>
      <c r="M450" s="111">
        <v>0</v>
      </c>
      <c r="P450" s="112">
        <f t="shared" si="48"/>
        <v>0</v>
      </c>
    </row>
    <row r="451" spans="4:16" ht="18.75" x14ac:dyDescent="0.3">
      <c r="D451" s="111">
        <f>'Staff Details'!C434</f>
        <v>0</v>
      </c>
      <c r="I451" s="110">
        <v>0</v>
      </c>
      <c r="K451" s="95">
        <f t="shared" si="47"/>
        <v>0</v>
      </c>
      <c r="M451" s="111">
        <v>0</v>
      </c>
      <c r="P451" s="112">
        <f t="shared" si="48"/>
        <v>0</v>
      </c>
    </row>
    <row r="452" spans="4:16" ht="18.75" x14ac:dyDescent="0.3">
      <c r="D452" s="111">
        <f>'Staff Details'!C435</f>
        <v>0</v>
      </c>
      <c r="I452" s="110">
        <v>0</v>
      </c>
      <c r="K452" s="95">
        <f t="shared" si="47"/>
        <v>0</v>
      </c>
      <c r="M452" s="111">
        <v>0</v>
      </c>
      <c r="P452" s="112">
        <f t="shared" si="48"/>
        <v>0</v>
      </c>
    </row>
    <row r="453" spans="4:16" ht="18.75" x14ac:dyDescent="0.3">
      <c r="D453" s="111">
        <f>'Staff Details'!C436</f>
        <v>0</v>
      </c>
      <c r="I453" s="110">
        <v>0</v>
      </c>
      <c r="K453" s="95">
        <f t="shared" si="47"/>
        <v>0</v>
      </c>
      <c r="M453" s="111">
        <v>0</v>
      </c>
      <c r="P453" s="112">
        <f t="shared" si="48"/>
        <v>0</v>
      </c>
    </row>
    <row r="454" spans="4:16" ht="18.75" x14ac:dyDescent="0.3">
      <c r="D454" s="111">
        <f>'Staff Details'!C437</f>
        <v>0</v>
      </c>
      <c r="I454" s="110">
        <v>0</v>
      </c>
      <c r="K454" s="95">
        <f t="shared" si="47"/>
        <v>0</v>
      </c>
      <c r="M454" s="111">
        <v>0</v>
      </c>
      <c r="P454" s="112">
        <f t="shared" si="48"/>
        <v>0</v>
      </c>
    </row>
    <row r="455" spans="4:16" ht="18.75" x14ac:dyDescent="0.3">
      <c r="D455" s="111">
        <f>'Staff Details'!C438</f>
        <v>0</v>
      </c>
      <c r="I455" s="110">
        <v>0</v>
      </c>
      <c r="K455" s="95">
        <f t="shared" si="47"/>
        <v>0</v>
      </c>
      <c r="M455" s="111">
        <v>0</v>
      </c>
      <c r="P455" s="112">
        <f t="shared" si="48"/>
        <v>0</v>
      </c>
    </row>
    <row r="456" spans="4:16" ht="18.75" x14ac:dyDescent="0.3">
      <c r="D456" s="111">
        <f>'Staff Details'!C439</f>
        <v>0</v>
      </c>
      <c r="I456" s="110">
        <v>0</v>
      </c>
      <c r="K456" s="95">
        <f t="shared" si="47"/>
        <v>0</v>
      </c>
      <c r="M456" s="111">
        <v>0</v>
      </c>
      <c r="P456" s="112">
        <f t="shared" si="48"/>
        <v>0</v>
      </c>
    </row>
    <row r="457" spans="4:16" ht="18.75" x14ac:dyDescent="0.3">
      <c r="D457" s="111">
        <f>'Staff Details'!C440</f>
        <v>0</v>
      </c>
      <c r="I457" s="110">
        <v>0</v>
      </c>
      <c r="K457" s="95">
        <f t="shared" si="47"/>
        <v>0</v>
      </c>
      <c r="M457" s="111">
        <v>0</v>
      </c>
      <c r="P457" s="112">
        <f t="shared" si="48"/>
        <v>0</v>
      </c>
    </row>
    <row r="458" spans="4:16" ht="18.75" x14ac:dyDescent="0.3">
      <c r="D458" s="111">
        <f>'Staff Details'!C441</f>
        <v>0</v>
      </c>
      <c r="I458" s="110">
        <v>0</v>
      </c>
      <c r="K458" s="95">
        <f t="shared" si="47"/>
        <v>0</v>
      </c>
      <c r="M458" s="111">
        <v>0</v>
      </c>
      <c r="P458" s="112">
        <f t="shared" si="48"/>
        <v>0</v>
      </c>
    </row>
    <row r="459" spans="4:16" ht="18.75" x14ac:dyDescent="0.3">
      <c r="D459" s="111">
        <f>'Staff Details'!C442</f>
        <v>0</v>
      </c>
      <c r="I459" s="110">
        <v>0</v>
      </c>
      <c r="K459" s="95">
        <f t="shared" si="47"/>
        <v>0</v>
      </c>
      <c r="M459" s="111">
        <v>0</v>
      </c>
      <c r="P459" s="112">
        <f t="shared" si="48"/>
        <v>0</v>
      </c>
    </row>
    <row r="460" spans="4:16" ht="18.75" x14ac:dyDescent="0.3">
      <c r="D460" s="111">
        <f>'Staff Details'!C443</f>
        <v>0</v>
      </c>
      <c r="I460" s="110">
        <v>0</v>
      </c>
      <c r="K460" s="95">
        <f t="shared" si="47"/>
        <v>0</v>
      </c>
      <c r="M460" s="111">
        <v>0</v>
      </c>
      <c r="P460" s="112">
        <f t="shared" si="48"/>
        <v>0</v>
      </c>
    </row>
    <row r="461" spans="4:16" ht="18.75" x14ac:dyDescent="0.3">
      <c r="D461" s="111">
        <f>'Staff Details'!C444</f>
        <v>0</v>
      </c>
      <c r="I461" s="110">
        <v>0</v>
      </c>
      <c r="K461" s="95">
        <f t="shared" si="47"/>
        <v>0</v>
      </c>
      <c r="M461" s="111">
        <v>0</v>
      </c>
      <c r="P461" s="112">
        <f t="shared" si="48"/>
        <v>0</v>
      </c>
    </row>
    <row r="462" spans="4:16" ht="18.75" x14ac:dyDescent="0.3">
      <c r="D462" s="111">
        <f>'Staff Details'!C445</f>
        <v>0</v>
      </c>
      <c r="I462" s="110">
        <v>0</v>
      </c>
      <c r="K462" s="95">
        <f t="shared" si="47"/>
        <v>0</v>
      </c>
      <c r="M462" s="111">
        <v>0</v>
      </c>
      <c r="P462" s="112">
        <f t="shared" si="48"/>
        <v>0</v>
      </c>
    </row>
    <row r="463" spans="4:16" ht="18.75" x14ac:dyDescent="0.3">
      <c r="D463" s="111">
        <f>'Staff Details'!C446</f>
        <v>0</v>
      </c>
      <c r="I463" s="110">
        <v>0</v>
      </c>
      <c r="K463" s="95">
        <f t="shared" si="47"/>
        <v>0</v>
      </c>
      <c r="M463" s="111">
        <v>0</v>
      </c>
      <c r="P463" s="112">
        <f t="shared" si="48"/>
        <v>0</v>
      </c>
    </row>
    <row r="464" spans="4:16" ht="18.75" x14ac:dyDescent="0.3">
      <c r="D464" s="111">
        <f>'Staff Details'!C447</f>
        <v>0</v>
      </c>
      <c r="I464" s="110">
        <v>0</v>
      </c>
      <c r="K464" s="95">
        <f t="shared" si="47"/>
        <v>0</v>
      </c>
      <c r="M464" s="111">
        <v>0</v>
      </c>
      <c r="P464" s="112">
        <f t="shared" si="48"/>
        <v>0</v>
      </c>
    </row>
    <row r="465" spans="4:16" ht="18.75" x14ac:dyDescent="0.3">
      <c r="D465" s="111">
        <f>'Staff Details'!C448</f>
        <v>0</v>
      </c>
      <c r="I465" s="110">
        <v>0</v>
      </c>
      <c r="K465" s="95">
        <f t="shared" si="47"/>
        <v>0</v>
      </c>
      <c r="M465" s="111">
        <v>0</v>
      </c>
      <c r="P465" s="112">
        <f t="shared" si="48"/>
        <v>0</v>
      </c>
    </row>
    <row r="466" spans="4:16" ht="18.75" x14ac:dyDescent="0.3">
      <c r="D466" s="111">
        <f>'Staff Details'!C449</f>
        <v>0</v>
      </c>
      <c r="I466" s="110">
        <v>0</v>
      </c>
      <c r="K466" s="95">
        <f t="shared" si="47"/>
        <v>0</v>
      </c>
      <c r="M466" s="111">
        <v>0</v>
      </c>
      <c r="P466" s="112">
        <f t="shared" si="48"/>
        <v>0</v>
      </c>
    </row>
    <row r="467" spans="4:16" ht="18.75" x14ac:dyDescent="0.3">
      <c r="D467" s="111">
        <f>'Staff Details'!C450</f>
        <v>0</v>
      </c>
      <c r="I467" s="110">
        <v>0</v>
      </c>
      <c r="K467" s="95">
        <f t="shared" si="47"/>
        <v>0</v>
      </c>
      <c r="M467" s="111">
        <v>0</v>
      </c>
      <c r="P467" s="112">
        <f t="shared" si="48"/>
        <v>0</v>
      </c>
    </row>
    <row r="468" spans="4:16" ht="18.75" x14ac:dyDescent="0.3">
      <c r="D468" s="111">
        <f>'Staff Details'!C451</f>
        <v>0</v>
      </c>
      <c r="I468" s="110">
        <v>0</v>
      </c>
      <c r="K468" s="95">
        <f t="shared" si="47"/>
        <v>0</v>
      </c>
      <c r="M468" s="111">
        <v>0</v>
      </c>
      <c r="P468" s="112">
        <f t="shared" si="48"/>
        <v>0</v>
      </c>
    </row>
    <row r="469" spans="4:16" ht="18.75" x14ac:dyDescent="0.3">
      <c r="D469" s="111">
        <f>'Staff Details'!C452</f>
        <v>0</v>
      </c>
      <c r="I469" s="110">
        <v>0</v>
      </c>
      <c r="K469" s="95">
        <f t="shared" si="47"/>
        <v>0</v>
      </c>
      <c r="M469" s="111">
        <v>0</v>
      </c>
      <c r="P469" s="112">
        <f t="shared" si="48"/>
        <v>0</v>
      </c>
    </row>
    <row r="470" spans="4:16" ht="18.75" x14ac:dyDescent="0.3">
      <c r="D470" s="111">
        <f>'Staff Details'!C453</f>
        <v>0</v>
      </c>
      <c r="I470" s="110">
        <v>0</v>
      </c>
      <c r="K470" s="95">
        <f t="shared" si="47"/>
        <v>0</v>
      </c>
      <c r="M470" s="111">
        <v>0</v>
      </c>
      <c r="P470" s="112">
        <f t="shared" si="48"/>
        <v>0</v>
      </c>
    </row>
    <row r="471" spans="4:16" ht="18.75" x14ac:dyDescent="0.3">
      <c r="D471" s="111">
        <f>'Staff Details'!C454</f>
        <v>0</v>
      </c>
      <c r="I471" s="110">
        <v>0</v>
      </c>
      <c r="K471" s="95">
        <f t="shared" si="47"/>
        <v>0</v>
      </c>
      <c r="M471" s="111">
        <v>0</v>
      </c>
      <c r="P471" s="112">
        <f t="shared" si="48"/>
        <v>0</v>
      </c>
    </row>
    <row r="472" spans="4:16" ht="18.75" x14ac:dyDescent="0.3">
      <c r="D472" s="111">
        <f>'Staff Details'!C455</f>
        <v>0</v>
      </c>
      <c r="I472" s="110">
        <v>0</v>
      </c>
      <c r="K472" s="95">
        <f t="shared" si="47"/>
        <v>0</v>
      </c>
      <c r="M472" s="111">
        <v>0</v>
      </c>
      <c r="P472" s="112">
        <f t="shared" si="48"/>
        <v>0</v>
      </c>
    </row>
    <row r="473" spans="4:16" ht="18.75" x14ac:dyDescent="0.3">
      <c r="D473" s="111">
        <f>'Staff Details'!C456</f>
        <v>0</v>
      </c>
      <c r="I473" s="110">
        <v>0</v>
      </c>
      <c r="K473" s="95">
        <f t="shared" si="47"/>
        <v>0</v>
      </c>
      <c r="M473" s="111">
        <v>0</v>
      </c>
      <c r="P473" s="112">
        <f t="shared" si="48"/>
        <v>0</v>
      </c>
    </row>
    <row r="474" spans="4:16" ht="18.75" x14ac:dyDescent="0.3">
      <c r="D474" s="111">
        <f>'Staff Details'!C457</f>
        <v>0</v>
      </c>
      <c r="I474" s="110">
        <v>0</v>
      </c>
      <c r="K474" s="95">
        <f t="shared" si="47"/>
        <v>0</v>
      </c>
      <c r="M474" s="111">
        <v>0</v>
      </c>
      <c r="P474" s="112">
        <f t="shared" si="48"/>
        <v>0</v>
      </c>
    </row>
    <row r="475" spans="4:16" ht="18.75" x14ac:dyDescent="0.3">
      <c r="D475" s="111">
        <f>'Staff Details'!C458</f>
        <v>0</v>
      </c>
      <c r="I475" s="110">
        <v>0</v>
      </c>
      <c r="K475" s="95">
        <f t="shared" si="47"/>
        <v>0</v>
      </c>
      <c r="M475" s="111">
        <v>0</v>
      </c>
      <c r="P475" s="112">
        <f t="shared" si="48"/>
        <v>0</v>
      </c>
    </row>
    <row r="476" spans="4:16" ht="18.75" x14ac:dyDescent="0.3">
      <c r="D476" s="111">
        <f>'Staff Details'!C459</f>
        <v>0</v>
      </c>
      <c r="I476" s="110">
        <v>0</v>
      </c>
      <c r="K476" s="95">
        <f t="shared" si="47"/>
        <v>0</v>
      </c>
      <c r="M476" s="111">
        <v>0</v>
      </c>
      <c r="P476" s="112">
        <f t="shared" si="48"/>
        <v>0</v>
      </c>
    </row>
    <row r="477" spans="4:16" ht="18.75" x14ac:dyDescent="0.3">
      <c r="D477" s="111">
        <f>'Staff Details'!C460</f>
        <v>0</v>
      </c>
      <c r="I477" s="110">
        <v>0</v>
      </c>
      <c r="K477" s="95">
        <f t="shared" si="47"/>
        <v>0</v>
      </c>
      <c r="M477" s="111">
        <v>0</v>
      </c>
      <c r="P477" s="112">
        <f t="shared" si="48"/>
        <v>0</v>
      </c>
    </row>
    <row r="478" spans="4:16" ht="18.75" x14ac:dyDescent="0.3">
      <c r="D478" s="111">
        <f>'Staff Details'!C461</f>
        <v>0</v>
      </c>
      <c r="I478" s="110">
        <v>0</v>
      </c>
      <c r="K478" s="95">
        <f t="shared" si="47"/>
        <v>0</v>
      </c>
      <c r="M478" s="111">
        <v>0</v>
      </c>
      <c r="P478" s="112">
        <f t="shared" si="48"/>
        <v>0</v>
      </c>
    </row>
    <row r="479" spans="4:16" ht="18.75" x14ac:dyDescent="0.3">
      <c r="D479" s="111">
        <f>'Staff Details'!C462</f>
        <v>0</v>
      </c>
      <c r="I479" s="110">
        <v>0</v>
      </c>
      <c r="K479" s="95">
        <f t="shared" si="47"/>
        <v>0</v>
      </c>
      <c r="M479" s="111">
        <v>0</v>
      </c>
      <c r="P479" s="112">
        <f t="shared" si="48"/>
        <v>0</v>
      </c>
    </row>
    <row r="480" spans="4:16" ht="18.75" x14ac:dyDescent="0.3">
      <c r="D480" s="111">
        <f>'Staff Details'!C463</f>
        <v>0</v>
      </c>
      <c r="I480" s="110">
        <v>0</v>
      </c>
      <c r="K480" s="95">
        <f t="shared" si="47"/>
        <v>0</v>
      </c>
      <c r="M480" s="111">
        <v>0</v>
      </c>
      <c r="P480" s="112">
        <f t="shared" si="48"/>
        <v>0</v>
      </c>
    </row>
    <row r="481" spans="4:16" ht="18.75" x14ac:dyDescent="0.3">
      <c r="D481" s="111">
        <f>'Staff Details'!C464</f>
        <v>0</v>
      </c>
      <c r="I481" s="110">
        <v>0</v>
      </c>
      <c r="K481" s="95">
        <f t="shared" si="47"/>
        <v>0</v>
      </c>
      <c r="M481" s="111">
        <v>0</v>
      </c>
      <c r="P481" s="112">
        <f t="shared" si="48"/>
        <v>0</v>
      </c>
    </row>
    <row r="482" spans="4:16" ht="18.75" x14ac:dyDescent="0.3">
      <c r="D482" s="111">
        <f>'Staff Details'!C465</f>
        <v>0</v>
      </c>
      <c r="I482" s="110">
        <v>0</v>
      </c>
      <c r="K482" s="95">
        <f t="shared" si="47"/>
        <v>0</v>
      </c>
      <c r="M482" s="111">
        <v>0</v>
      </c>
      <c r="P482" s="112">
        <f t="shared" si="48"/>
        <v>0</v>
      </c>
    </row>
    <row r="483" spans="4:16" ht="18.75" x14ac:dyDescent="0.3">
      <c r="D483" s="111">
        <f>'Staff Details'!C466</f>
        <v>0</v>
      </c>
      <c r="I483" s="110">
        <v>0</v>
      </c>
      <c r="K483" s="95">
        <f t="shared" si="47"/>
        <v>0</v>
      </c>
      <c r="M483" s="111">
        <v>0</v>
      </c>
      <c r="P483" s="112">
        <f t="shared" si="48"/>
        <v>0</v>
      </c>
    </row>
    <row r="484" spans="4:16" ht="18.75" x14ac:dyDescent="0.3">
      <c r="D484" s="111">
        <f>'Staff Details'!C467</f>
        <v>0</v>
      </c>
      <c r="I484" s="110">
        <v>0</v>
      </c>
      <c r="K484" s="95">
        <f t="shared" si="47"/>
        <v>0</v>
      </c>
      <c r="M484" s="111">
        <v>0</v>
      </c>
      <c r="P484" s="112">
        <f t="shared" si="48"/>
        <v>0</v>
      </c>
    </row>
    <row r="485" spans="4:16" ht="18.75" x14ac:dyDescent="0.3">
      <c r="D485" s="111">
        <f>'Staff Details'!C468</f>
        <v>0</v>
      </c>
      <c r="I485" s="110">
        <v>0</v>
      </c>
      <c r="K485" s="95">
        <f t="shared" si="47"/>
        <v>0</v>
      </c>
      <c r="M485" s="111">
        <v>0</v>
      </c>
      <c r="P485" s="112">
        <f t="shared" si="48"/>
        <v>0</v>
      </c>
    </row>
    <row r="486" spans="4:16" ht="18.75" x14ac:dyDescent="0.3">
      <c r="D486" s="111">
        <f>'Staff Details'!C469</f>
        <v>0</v>
      </c>
      <c r="I486" s="110">
        <v>0</v>
      </c>
      <c r="K486" s="95">
        <f t="shared" si="47"/>
        <v>0</v>
      </c>
      <c r="M486" s="111">
        <v>0</v>
      </c>
      <c r="P486" s="112">
        <f t="shared" si="48"/>
        <v>0</v>
      </c>
    </row>
    <row r="487" spans="4:16" ht="18.75" x14ac:dyDescent="0.3">
      <c r="D487" s="111">
        <f>'Staff Details'!C470</f>
        <v>0</v>
      </c>
      <c r="I487" s="110">
        <v>0</v>
      </c>
      <c r="K487" s="95">
        <f t="shared" si="47"/>
        <v>0</v>
      </c>
      <c r="M487" s="111">
        <v>0</v>
      </c>
      <c r="P487" s="112">
        <f t="shared" si="48"/>
        <v>0</v>
      </c>
    </row>
    <row r="488" spans="4:16" ht="18.75" x14ac:dyDescent="0.3">
      <c r="D488" s="111">
        <f>'Staff Details'!C471</f>
        <v>0</v>
      </c>
      <c r="I488" s="110">
        <v>0</v>
      </c>
      <c r="K488" s="95">
        <f t="shared" si="47"/>
        <v>0</v>
      </c>
      <c r="M488" s="111">
        <v>0</v>
      </c>
      <c r="P488" s="112">
        <f t="shared" si="48"/>
        <v>0</v>
      </c>
    </row>
    <row r="489" spans="4:16" ht="18.75" x14ac:dyDescent="0.3">
      <c r="D489" s="111">
        <f>'Staff Details'!C472</f>
        <v>0</v>
      </c>
      <c r="I489" s="110">
        <v>0</v>
      </c>
      <c r="K489" s="95">
        <f t="shared" si="47"/>
        <v>0</v>
      </c>
      <c r="M489" s="111">
        <v>0</v>
      </c>
      <c r="P489" s="112">
        <f t="shared" si="48"/>
        <v>0</v>
      </c>
    </row>
    <row r="490" spans="4:16" ht="18.75" x14ac:dyDescent="0.3">
      <c r="D490" s="111">
        <f>'Staff Details'!C473</f>
        <v>0</v>
      </c>
      <c r="I490" s="110">
        <v>0</v>
      </c>
      <c r="K490" s="95">
        <f t="shared" si="47"/>
        <v>0</v>
      </c>
      <c r="M490" s="111">
        <v>0</v>
      </c>
      <c r="P490" s="112">
        <f t="shared" si="48"/>
        <v>0</v>
      </c>
    </row>
    <row r="491" spans="4:16" ht="18.75" x14ac:dyDescent="0.3">
      <c r="D491" s="111">
        <f>'Staff Details'!C474</f>
        <v>0</v>
      </c>
      <c r="I491" s="110">
        <v>0</v>
      </c>
      <c r="K491" s="95">
        <f t="shared" si="47"/>
        <v>0</v>
      </c>
      <c r="M491" s="111">
        <v>0</v>
      </c>
      <c r="P491" s="112">
        <f t="shared" si="48"/>
        <v>0</v>
      </c>
    </row>
    <row r="492" spans="4:16" ht="18.75" x14ac:dyDescent="0.3">
      <c r="D492" s="111">
        <f>'Staff Details'!C475</f>
        <v>0</v>
      </c>
      <c r="I492" s="110">
        <v>0</v>
      </c>
      <c r="K492" s="95">
        <f t="shared" si="47"/>
        <v>0</v>
      </c>
      <c r="M492" s="111">
        <v>0</v>
      </c>
      <c r="P492" s="112">
        <f t="shared" si="48"/>
        <v>0</v>
      </c>
    </row>
    <row r="493" spans="4:16" ht="18.75" x14ac:dyDescent="0.3">
      <c r="D493" s="111">
        <f>'Staff Details'!C476</f>
        <v>0</v>
      </c>
      <c r="I493" s="110">
        <v>0</v>
      </c>
      <c r="K493" s="95">
        <f t="shared" si="47"/>
        <v>0</v>
      </c>
      <c r="M493" s="111">
        <v>0</v>
      </c>
      <c r="P493" s="112">
        <f t="shared" si="48"/>
        <v>0</v>
      </c>
    </row>
    <row r="494" spans="4:16" ht="18.75" x14ac:dyDescent="0.3">
      <c r="D494" s="111">
        <f>'Staff Details'!C477</f>
        <v>0</v>
      </c>
      <c r="I494" s="110">
        <v>0</v>
      </c>
      <c r="K494" s="95">
        <f t="shared" si="47"/>
        <v>0</v>
      </c>
      <c r="M494" s="111">
        <v>0</v>
      </c>
      <c r="P494" s="112">
        <f t="shared" si="48"/>
        <v>0</v>
      </c>
    </row>
    <row r="495" spans="4:16" ht="18.75" x14ac:dyDescent="0.3">
      <c r="D495" s="111">
        <f>'Staff Details'!C478</f>
        <v>0</v>
      </c>
      <c r="I495" s="110">
        <v>0</v>
      </c>
      <c r="K495" s="95">
        <f t="shared" si="47"/>
        <v>0</v>
      </c>
      <c r="M495" s="111">
        <v>0</v>
      </c>
      <c r="P495" s="112">
        <f t="shared" si="48"/>
        <v>0</v>
      </c>
    </row>
    <row r="496" spans="4:16" ht="18.75" x14ac:dyDescent="0.3">
      <c r="D496" s="111">
        <f>'Staff Details'!C479</f>
        <v>0</v>
      </c>
      <c r="I496" s="110">
        <v>0</v>
      </c>
      <c r="K496" s="95">
        <f t="shared" si="47"/>
        <v>0</v>
      </c>
      <c r="M496" s="111">
        <v>0</v>
      </c>
      <c r="P496" s="112">
        <f t="shared" si="48"/>
        <v>0</v>
      </c>
    </row>
    <row r="497" spans="4:16" ht="18.75" x14ac:dyDescent="0.3">
      <c r="D497" s="111">
        <f>'Staff Details'!C480</f>
        <v>0</v>
      </c>
      <c r="I497" s="110">
        <v>0</v>
      </c>
      <c r="K497" s="95">
        <f t="shared" si="47"/>
        <v>0</v>
      </c>
      <c r="M497" s="111">
        <v>0</v>
      </c>
      <c r="P497" s="112">
        <f t="shared" si="48"/>
        <v>0</v>
      </c>
    </row>
    <row r="498" spans="4:16" ht="18.75" x14ac:dyDescent="0.3">
      <c r="D498" s="111">
        <f>'Staff Details'!C481</f>
        <v>0</v>
      </c>
      <c r="I498" s="110">
        <v>0</v>
      </c>
      <c r="K498" s="95">
        <f t="shared" si="47"/>
        <v>0</v>
      </c>
      <c r="M498" s="111">
        <v>0</v>
      </c>
      <c r="P498" s="112">
        <f t="shared" si="48"/>
        <v>0</v>
      </c>
    </row>
    <row r="499" spans="4:16" ht="18.75" x14ac:dyDescent="0.3">
      <c r="D499" s="111">
        <f>'Staff Details'!C482</f>
        <v>0</v>
      </c>
      <c r="I499" s="110">
        <v>0</v>
      </c>
      <c r="K499" s="95">
        <f t="shared" si="47"/>
        <v>0</v>
      </c>
      <c r="M499" s="111">
        <v>0</v>
      </c>
      <c r="P499" s="112">
        <f t="shared" si="48"/>
        <v>0</v>
      </c>
    </row>
    <row r="500" spans="4:16" ht="18.75" x14ac:dyDescent="0.3">
      <c r="D500" s="111">
        <f>'Staff Details'!C483</f>
        <v>0</v>
      </c>
      <c r="I500" s="110">
        <v>0</v>
      </c>
      <c r="K500" s="95">
        <f t="shared" si="47"/>
        <v>0</v>
      </c>
      <c r="M500" s="111">
        <v>0</v>
      </c>
      <c r="P500" s="112">
        <f t="shared" si="48"/>
        <v>0</v>
      </c>
    </row>
    <row r="501" spans="4:16" ht="18.75" x14ac:dyDescent="0.3">
      <c r="D501" s="111">
        <f>'Staff Details'!C484</f>
        <v>0</v>
      </c>
      <c r="I501" s="110">
        <v>0</v>
      </c>
      <c r="K501" s="95">
        <f t="shared" si="47"/>
        <v>0</v>
      </c>
      <c r="M501" s="111">
        <v>0</v>
      </c>
      <c r="P501" s="112">
        <f t="shared" si="48"/>
        <v>0</v>
      </c>
    </row>
    <row r="502" spans="4:16" ht="18.75" x14ac:dyDescent="0.3">
      <c r="D502" s="111">
        <f>'Staff Details'!C485</f>
        <v>0</v>
      </c>
      <c r="I502" s="110">
        <v>0</v>
      </c>
      <c r="K502" s="95">
        <f t="shared" si="47"/>
        <v>0</v>
      </c>
      <c r="M502" s="111">
        <v>0</v>
      </c>
      <c r="P502" s="112">
        <f t="shared" si="48"/>
        <v>0</v>
      </c>
    </row>
    <row r="503" spans="4:16" ht="18.75" x14ac:dyDescent="0.3">
      <c r="D503" s="111">
        <f>'Staff Details'!C486</f>
        <v>0</v>
      </c>
      <c r="I503" s="110">
        <v>0</v>
      </c>
      <c r="K503" s="95">
        <f t="shared" si="47"/>
        <v>0</v>
      </c>
      <c r="M503" s="111">
        <v>0</v>
      </c>
      <c r="P503" s="112">
        <f t="shared" si="48"/>
        <v>0</v>
      </c>
    </row>
    <row r="504" spans="4:16" ht="18.75" x14ac:dyDescent="0.3">
      <c r="D504" s="111">
        <f>'Staff Details'!C487</f>
        <v>0</v>
      </c>
      <c r="I504" s="110">
        <v>0</v>
      </c>
      <c r="K504" s="95">
        <f t="shared" si="47"/>
        <v>0</v>
      </c>
      <c r="M504" s="111">
        <v>0</v>
      </c>
      <c r="P504" s="112">
        <f t="shared" si="48"/>
        <v>0</v>
      </c>
    </row>
    <row r="505" spans="4:16" ht="18.75" x14ac:dyDescent="0.3">
      <c r="D505" s="111">
        <f>'Staff Details'!C488</f>
        <v>0</v>
      </c>
      <c r="I505" s="110">
        <v>0</v>
      </c>
      <c r="K505" s="95">
        <f t="shared" si="47"/>
        <v>0</v>
      </c>
      <c r="M505" s="111">
        <v>0</v>
      </c>
      <c r="P505" s="112">
        <f t="shared" si="48"/>
        <v>0</v>
      </c>
    </row>
    <row r="506" spans="4:16" ht="18.75" x14ac:dyDescent="0.3">
      <c r="D506" s="111">
        <f>'Staff Details'!C489</f>
        <v>0</v>
      </c>
      <c r="I506" s="110">
        <v>0</v>
      </c>
      <c r="K506" s="95">
        <f t="shared" si="47"/>
        <v>0</v>
      </c>
      <c r="M506" s="111">
        <v>0</v>
      </c>
      <c r="P506" s="112">
        <f t="shared" si="48"/>
        <v>0</v>
      </c>
    </row>
    <row r="507" spans="4:16" ht="18.75" x14ac:dyDescent="0.3">
      <c r="D507" s="111">
        <f>'Staff Details'!C490</f>
        <v>0</v>
      </c>
      <c r="I507" s="110">
        <v>0</v>
      </c>
      <c r="K507" s="95">
        <f t="shared" si="47"/>
        <v>0</v>
      </c>
      <c r="M507" s="111">
        <v>0</v>
      </c>
      <c r="P507" s="112">
        <f t="shared" si="48"/>
        <v>0</v>
      </c>
    </row>
    <row r="508" spans="4:16" ht="18.75" x14ac:dyDescent="0.3">
      <c r="D508" s="111">
        <f>'Staff Details'!C491</f>
        <v>0</v>
      </c>
      <c r="I508" s="110">
        <v>0</v>
      </c>
      <c r="K508" s="95">
        <f t="shared" ref="K508:K571" si="49">IF(J508&lt;=$G$9,$H$9,IF(AND(J508&gt;$G$9,J508&lt;=$G$10),(J508-$G$9)*$E$10,IF(AND(J508&gt;$G$10,J508&lt;=$G$11),$H$10+(J508-$G$10)*$E$11,IF(AND(J508&gt;$G$11,J508&lt;=$G$12),$H$11+(J508-$G$11)*$E$12,IF(J508&gt;$G$12,$H$12+(J508-$G$12)*$E$13,0)))))</f>
        <v>0</v>
      </c>
      <c r="M508" s="111">
        <v>0</v>
      </c>
      <c r="P508" s="112">
        <f t="shared" si="48"/>
        <v>0</v>
      </c>
    </row>
    <row r="509" spans="4:16" ht="18.75" x14ac:dyDescent="0.3">
      <c r="D509" s="111">
        <f>'Staff Details'!C492</f>
        <v>0</v>
      </c>
      <c r="I509" s="110">
        <v>0</v>
      </c>
      <c r="K509" s="95">
        <f t="shared" si="49"/>
        <v>0</v>
      </c>
      <c r="M509" s="111">
        <v>0</v>
      </c>
      <c r="P509" s="112">
        <f t="shared" si="48"/>
        <v>0</v>
      </c>
    </row>
    <row r="510" spans="4:16" ht="18.75" x14ac:dyDescent="0.3">
      <c r="D510" s="111">
        <f>'Staff Details'!C493</f>
        <v>0</v>
      </c>
      <c r="I510" s="110">
        <v>0</v>
      </c>
      <c r="K510" s="95">
        <f t="shared" si="49"/>
        <v>0</v>
      </c>
      <c r="M510" s="111">
        <v>0</v>
      </c>
      <c r="P510" s="112">
        <f t="shared" ref="P510:P573" si="50">SUM(K510:N510)</f>
        <v>0</v>
      </c>
    </row>
    <row r="511" spans="4:16" ht="18.75" x14ac:dyDescent="0.3">
      <c r="D511" s="111">
        <f>'Staff Details'!C494</f>
        <v>0</v>
      </c>
      <c r="I511" s="110">
        <v>0</v>
      </c>
      <c r="K511" s="95">
        <f t="shared" si="49"/>
        <v>0</v>
      </c>
      <c r="M511" s="111">
        <v>0</v>
      </c>
      <c r="P511" s="112">
        <f t="shared" si="50"/>
        <v>0</v>
      </c>
    </row>
    <row r="512" spans="4:16" ht="18.75" x14ac:dyDescent="0.3">
      <c r="D512" s="111">
        <f>'Staff Details'!C495</f>
        <v>0</v>
      </c>
      <c r="I512" s="110">
        <v>0</v>
      </c>
      <c r="K512" s="95">
        <f t="shared" si="49"/>
        <v>0</v>
      </c>
      <c r="M512" s="111">
        <v>0</v>
      </c>
      <c r="P512" s="112">
        <f t="shared" si="50"/>
        <v>0</v>
      </c>
    </row>
    <row r="513" spans="4:16" ht="18.75" x14ac:dyDescent="0.3">
      <c r="D513" s="111">
        <f>'Staff Details'!C496</f>
        <v>0</v>
      </c>
      <c r="I513" s="110">
        <v>0</v>
      </c>
      <c r="K513" s="95">
        <f t="shared" si="49"/>
        <v>0</v>
      </c>
      <c r="M513" s="111">
        <v>0</v>
      </c>
      <c r="P513" s="112">
        <f t="shared" si="50"/>
        <v>0</v>
      </c>
    </row>
    <row r="514" spans="4:16" ht="18.75" x14ac:dyDescent="0.3">
      <c r="D514" s="111">
        <f>'Staff Details'!C497</f>
        <v>0</v>
      </c>
      <c r="I514" s="110">
        <v>0</v>
      </c>
      <c r="K514" s="95">
        <f t="shared" si="49"/>
        <v>0</v>
      </c>
      <c r="M514" s="111">
        <v>0</v>
      </c>
      <c r="P514" s="112">
        <f t="shared" si="50"/>
        <v>0</v>
      </c>
    </row>
    <row r="515" spans="4:16" ht="18.75" x14ac:dyDescent="0.3">
      <c r="D515" s="111">
        <f>'Staff Details'!C498</f>
        <v>0</v>
      </c>
      <c r="I515" s="110">
        <v>0</v>
      </c>
      <c r="K515" s="95">
        <f t="shared" si="49"/>
        <v>0</v>
      </c>
      <c r="M515" s="111">
        <v>0</v>
      </c>
      <c r="P515" s="112">
        <f t="shared" si="50"/>
        <v>0</v>
      </c>
    </row>
    <row r="516" spans="4:16" ht="18.75" x14ac:dyDescent="0.3">
      <c r="D516" s="111">
        <f>'Staff Details'!C499</f>
        <v>0</v>
      </c>
      <c r="I516" s="110">
        <v>0</v>
      </c>
      <c r="K516" s="95">
        <f t="shared" si="49"/>
        <v>0</v>
      </c>
      <c r="M516" s="111">
        <v>0</v>
      </c>
      <c r="P516" s="112">
        <f t="shared" si="50"/>
        <v>0</v>
      </c>
    </row>
    <row r="517" spans="4:16" ht="18.75" x14ac:dyDescent="0.3">
      <c r="D517" s="111">
        <f>'Staff Details'!C500</f>
        <v>0</v>
      </c>
      <c r="I517" s="110">
        <v>0</v>
      </c>
      <c r="K517" s="95">
        <f t="shared" si="49"/>
        <v>0</v>
      </c>
      <c r="M517" s="111">
        <v>0</v>
      </c>
      <c r="P517" s="112">
        <f t="shared" si="50"/>
        <v>0</v>
      </c>
    </row>
    <row r="518" spans="4:16" ht="18.75" x14ac:dyDescent="0.3">
      <c r="D518" s="111">
        <f>'Staff Details'!C501</f>
        <v>0</v>
      </c>
      <c r="I518" s="110">
        <v>0</v>
      </c>
      <c r="K518" s="95">
        <f t="shared" si="49"/>
        <v>0</v>
      </c>
      <c r="M518" s="111">
        <v>0</v>
      </c>
      <c r="P518" s="112">
        <f t="shared" si="50"/>
        <v>0</v>
      </c>
    </row>
    <row r="519" spans="4:16" ht="18.75" x14ac:dyDescent="0.3">
      <c r="D519" s="111">
        <f>'Staff Details'!C502</f>
        <v>0</v>
      </c>
      <c r="I519" s="110">
        <v>0</v>
      </c>
      <c r="K519" s="95">
        <f t="shared" si="49"/>
        <v>0</v>
      </c>
      <c r="M519" s="111">
        <v>0</v>
      </c>
      <c r="P519" s="112">
        <f t="shared" si="50"/>
        <v>0</v>
      </c>
    </row>
    <row r="520" spans="4:16" ht="18.75" x14ac:dyDescent="0.3">
      <c r="D520" s="111">
        <f>'Staff Details'!C503</f>
        <v>0</v>
      </c>
      <c r="I520" s="110">
        <v>0</v>
      </c>
      <c r="K520" s="95">
        <f t="shared" si="49"/>
        <v>0</v>
      </c>
      <c r="M520" s="111">
        <v>0</v>
      </c>
      <c r="P520" s="112">
        <f t="shared" si="50"/>
        <v>0</v>
      </c>
    </row>
    <row r="521" spans="4:16" ht="18.75" x14ac:dyDescent="0.3">
      <c r="D521" s="111">
        <f>'Staff Details'!C504</f>
        <v>0</v>
      </c>
      <c r="I521" s="110">
        <v>0</v>
      </c>
      <c r="K521" s="95">
        <f t="shared" si="49"/>
        <v>0</v>
      </c>
      <c r="M521" s="111">
        <v>0</v>
      </c>
      <c r="P521" s="112">
        <f t="shared" si="50"/>
        <v>0</v>
      </c>
    </row>
    <row r="522" spans="4:16" ht="18.75" x14ac:dyDescent="0.3">
      <c r="D522" s="111">
        <f>'Staff Details'!C505</f>
        <v>0</v>
      </c>
      <c r="I522" s="110">
        <v>0</v>
      </c>
      <c r="K522" s="95">
        <f t="shared" si="49"/>
        <v>0</v>
      </c>
      <c r="M522" s="111">
        <v>0</v>
      </c>
      <c r="P522" s="112">
        <f t="shared" si="50"/>
        <v>0</v>
      </c>
    </row>
    <row r="523" spans="4:16" ht="18.75" x14ac:dyDescent="0.3">
      <c r="D523" s="111">
        <f>'Staff Details'!C506</f>
        <v>0</v>
      </c>
      <c r="I523" s="110">
        <v>0</v>
      </c>
      <c r="K523" s="95">
        <f t="shared" si="49"/>
        <v>0</v>
      </c>
      <c r="M523" s="111">
        <v>0</v>
      </c>
      <c r="P523" s="112">
        <f t="shared" si="50"/>
        <v>0</v>
      </c>
    </row>
    <row r="524" spans="4:16" ht="18.75" x14ac:dyDescent="0.3">
      <c r="D524" s="111">
        <f>'Staff Details'!C507</f>
        <v>0</v>
      </c>
      <c r="I524" s="110">
        <v>0</v>
      </c>
      <c r="K524" s="95">
        <f t="shared" si="49"/>
        <v>0</v>
      </c>
      <c r="M524" s="111">
        <v>0</v>
      </c>
      <c r="P524" s="112">
        <f t="shared" si="50"/>
        <v>0</v>
      </c>
    </row>
    <row r="525" spans="4:16" ht="18.75" x14ac:dyDescent="0.3">
      <c r="D525" s="111">
        <f>'Staff Details'!C508</f>
        <v>0</v>
      </c>
      <c r="I525" s="110">
        <v>0</v>
      </c>
      <c r="K525" s="95">
        <f t="shared" si="49"/>
        <v>0</v>
      </c>
      <c r="M525" s="111">
        <v>0</v>
      </c>
      <c r="P525" s="112">
        <f t="shared" si="50"/>
        <v>0</v>
      </c>
    </row>
    <row r="526" spans="4:16" ht="18.75" x14ac:dyDescent="0.3">
      <c r="D526" s="111">
        <f>'Staff Details'!C509</f>
        <v>0</v>
      </c>
      <c r="I526" s="110">
        <v>0</v>
      </c>
      <c r="K526" s="95">
        <f t="shared" si="49"/>
        <v>0</v>
      </c>
      <c r="M526" s="111">
        <v>0</v>
      </c>
      <c r="P526" s="112">
        <f t="shared" si="50"/>
        <v>0</v>
      </c>
    </row>
    <row r="527" spans="4:16" ht="18.75" x14ac:dyDescent="0.3">
      <c r="D527" s="111">
        <f>'Staff Details'!C510</f>
        <v>0</v>
      </c>
      <c r="I527" s="110">
        <v>0</v>
      </c>
      <c r="K527" s="95">
        <f t="shared" si="49"/>
        <v>0</v>
      </c>
      <c r="M527" s="111">
        <v>0</v>
      </c>
      <c r="P527" s="112">
        <f t="shared" si="50"/>
        <v>0</v>
      </c>
    </row>
    <row r="528" spans="4:16" ht="18.75" x14ac:dyDescent="0.3">
      <c r="D528" s="111">
        <f>'Staff Details'!C511</f>
        <v>0</v>
      </c>
      <c r="I528" s="110">
        <v>0</v>
      </c>
      <c r="K528" s="95">
        <f t="shared" si="49"/>
        <v>0</v>
      </c>
      <c r="M528" s="111">
        <v>0</v>
      </c>
      <c r="P528" s="112">
        <f t="shared" si="50"/>
        <v>0</v>
      </c>
    </row>
    <row r="529" spans="4:16" ht="18.75" x14ac:dyDescent="0.3">
      <c r="D529" s="111">
        <f>'Staff Details'!C512</f>
        <v>0</v>
      </c>
      <c r="I529" s="110">
        <v>0</v>
      </c>
      <c r="K529" s="95">
        <f t="shared" si="49"/>
        <v>0</v>
      </c>
      <c r="M529" s="111">
        <v>0</v>
      </c>
      <c r="P529" s="112">
        <f t="shared" si="50"/>
        <v>0</v>
      </c>
    </row>
    <row r="530" spans="4:16" ht="18.75" x14ac:dyDescent="0.3">
      <c r="D530" s="111">
        <f>'Staff Details'!C513</f>
        <v>0</v>
      </c>
      <c r="I530" s="110">
        <v>0</v>
      </c>
      <c r="K530" s="95">
        <f t="shared" si="49"/>
        <v>0</v>
      </c>
      <c r="M530" s="111">
        <v>0</v>
      </c>
      <c r="P530" s="112">
        <f t="shared" si="50"/>
        <v>0</v>
      </c>
    </row>
    <row r="531" spans="4:16" ht="18.75" x14ac:dyDescent="0.3">
      <c r="D531" s="111">
        <f>'Staff Details'!C514</f>
        <v>0</v>
      </c>
      <c r="I531" s="110">
        <v>0</v>
      </c>
      <c r="K531" s="95">
        <f t="shared" si="49"/>
        <v>0</v>
      </c>
      <c r="M531" s="111">
        <v>0</v>
      </c>
      <c r="P531" s="112">
        <f t="shared" si="50"/>
        <v>0</v>
      </c>
    </row>
    <row r="532" spans="4:16" ht="18.75" x14ac:dyDescent="0.3">
      <c r="D532" s="111">
        <f>'Staff Details'!C515</f>
        <v>0</v>
      </c>
      <c r="I532" s="110">
        <v>0</v>
      </c>
      <c r="K532" s="95">
        <f t="shared" si="49"/>
        <v>0</v>
      </c>
      <c r="M532" s="111">
        <v>0</v>
      </c>
      <c r="P532" s="112">
        <f t="shared" si="50"/>
        <v>0</v>
      </c>
    </row>
    <row r="533" spans="4:16" ht="18.75" x14ac:dyDescent="0.3">
      <c r="D533" s="111">
        <f>'Staff Details'!C516</f>
        <v>0</v>
      </c>
      <c r="I533" s="110">
        <v>0</v>
      </c>
      <c r="K533" s="95">
        <f t="shared" si="49"/>
        <v>0</v>
      </c>
      <c r="M533" s="111">
        <v>0</v>
      </c>
      <c r="P533" s="112">
        <f t="shared" si="50"/>
        <v>0</v>
      </c>
    </row>
    <row r="534" spans="4:16" ht="18.75" x14ac:dyDescent="0.3">
      <c r="D534" s="111">
        <f>'Staff Details'!C517</f>
        <v>0</v>
      </c>
      <c r="I534" s="110">
        <v>0</v>
      </c>
      <c r="K534" s="95">
        <f t="shared" si="49"/>
        <v>0</v>
      </c>
      <c r="M534" s="111">
        <v>0</v>
      </c>
      <c r="P534" s="112">
        <f t="shared" si="50"/>
        <v>0</v>
      </c>
    </row>
    <row r="535" spans="4:16" ht="18.75" x14ac:dyDescent="0.3">
      <c r="D535" s="111">
        <f>'Staff Details'!C518</f>
        <v>0</v>
      </c>
      <c r="I535" s="110">
        <v>0</v>
      </c>
      <c r="K535" s="95">
        <f t="shared" si="49"/>
        <v>0</v>
      </c>
      <c r="M535" s="111">
        <v>0</v>
      </c>
      <c r="P535" s="112">
        <f t="shared" si="50"/>
        <v>0</v>
      </c>
    </row>
    <row r="536" spans="4:16" ht="18.75" x14ac:dyDescent="0.3">
      <c r="D536" s="111">
        <f>'Staff Details'!C519</f>
        <v>0</v>
      </c>
      <c r="I536" s="110">
        <v>0</v>
      </c>
      <c r="K536" s="95">
        <f t="shared" si="49"/>
        <v>0</v>
      </c>
      <c r="M536" s="111">
        <v>0</v>
      </c>
      <c r="P536" s="112">
        <f t="shared" si="50"/>
        <v>0</v>
      </c>
    </row>
    <row r="537" spans="4:16" ht="18.75" x14ac:dyDescent="0.3">
      <c r="D537" s="111">
        <f>'Staff Details'!C520</f>
        <v>0</v>
      </c>
      <c r="I537" s="110">
        <v>0</v>
      </c>
      <c r="K537" s="95">
        <f t="shared" si="49"/>
        <v>0</v>
      </c>
      <c r="M537" s="111">
        <v>0</v>
      </c>
      <c r="P537" s="112">
        <f t="shared" si="50"/>
        <v>0</v>
      </c>
    </row>
    <row r="538" spans="4:16" ht="18.75" x14ac:dyDescent="0.3">
      <c r="D538" s="111">
        <f>'Staff Details'!C521</f>
        <v>0</v>
      </c>
      <c r="I538" s="110">
        <v>0</v>
      </c>
      <c r="K538" s="95">
        <f t="shared" si="49"/>
        <v>0</v>
      </c>
      <c r="M538" s="111">
        <v>0</v>
      </c>
      <c r="P538" s="112">
        <f t="shared" si="50"/>
        <v>0</v>
      </c>
    </row>
    <row r="539" spans="4:16" ht="18.75" x14ac:dyDescent="0.3">
      <c r="D539" s="111">
        <f>'Staff Details'!C522</f>
        <v>0</v>
      </c>
      <c r="I539" s="110">
        <v>0</v>
      </c>
      <c r="K539" s="95">
        <f t="shared" si="49"/>
        <v>0</v>
      </c>
      <c r="M539" s="111">
        <v>0</v>
      </c>
      <c r="P539" s="112">
        <f t="shared" si="50"/>
        <v>0</v>
      </c>
    </row>
    <row r="540" spans="4:16" ht="18.75" x14ac:dyDescent="0.3">
      <c r="D540" s="111">
        <f>'Staff Details'!C523</f>
        <v>0</v>
      </c>
      <c r="I540" s="110">
        <v>0</v>
      </c>
      <c r="K540" s="95">
        <f t="shared" si="49"/>
        <v>0</v>
      </c>
      <c r="M540" s="111">
        <v>0</v>
      </c>
      <c r="P540" s="112">
        <f t="shared" si="50"/>
        <v>0</v>
      </c>
    </row>
    <row r="541" spans="4:16" ht="18.75" x14ac:dyDescent="0.3">
      <c r="D541" s="111">
        <f>'Staff Details'!C524</f>
        <v>0</v>
      </c>
      <c r="I541" s="110">
        <v>0</v>
      </c>
      <c r="K541" s="95">
        <f t="shared" si="49"/>
        <v>0</v>
      </c>
      <c r="M541" s="111">
        <v>0</v>
      </c>
      <c r="P541" s="112">
        <f t="shared" si="50"/>
        <v>0</v>
      </c>
    </row>
    <row r="542" spans="4:16" ht="18.75" x14ac:dyDescent="0.3">
      <c r="D542" s="111">
        <f>'Staff Details'!C525</f>
        <v>0</v>
      </c>
      <c r="I542" s="110">
        <v>0</v>
      </c>
      <c r="K542" s="95">
        <f t="shared" si="49"/>
        <v>0</v>
      </c>
      <c r="M542" s="111">
        <v>0</v>
      </c>
      <c r="P542" s="112">
        <f t="shared" si="50"/>
        <v>0</v>
      </c>
    </row>
    <row r="543" spans="4:16" ht="18.75" x14ac:dyDescent="0.3">
      <c r="D543" s="111">
        <f>'Staff Details'!C526</f>
        <v>0</v>
      </c>
      <c r="I543" s="110">
        <v>0</v>
      </c>
      <c r="K543" s="95">
        <f t="shared" si="49"/>
        <v>0</v>
      </c>
      <c r="M543" s="111">
        <v>0</v>
      </c>
      <c r="P543" s="112">
        <f t="shared" si="50"/>
        <v>0</v>
      </c>
    </row>
    <row r="544" spans="4:16" ht="18.75" x14ac:dyDescent="0.3">
      <c r="D544" s="111">
        <f>'Staff Details'!C527</f>
        <v>0</v>
      </c>
      <c r="I544" s="110">
        <v>0</v>
      </c>
      <c r="K544" s="95">
        <f t="shared" si="49"/>
        <v>0</v>
      </c>
      <c r="M544" s="111">
        <v>0</v>
      </c>
      <c r="P544" s="112">
        <f t="shared" si="50"/>
        <v>0</v>
      </c>
    </row>
    <row r="545" spans="4:16" ht="18.75" x14ac:dyDescent="0.3">
      <c r="D545" s="111">
        <f>'Staff Details'!C528</f>
        <v>0</v>
      </c>
      <c r="I545" s="110">
        <v>0</v>
      </c>
      <c r="K545" s="95">
        <f t="shared" si="49"/>
        <v>0</v>
      </c>
      <c r="M545" s="111">
        <v>0</v>
      </c>
      <c r="P545" s="112">
        <f t="shared" si="50"/>
        <v>0</v>
      </c>
    </row>
    <row r="546" spans="4:16" ht="18.75" x14ac:dyDescent="0.3">
      <c r="D546" s="111">
        <f>'Staff Details'!C529</f>
        <v>0</v>
      </c>
      <c r="I546" s="110">
        <v>0</v>
      </c>
      <c r="K546" s="95">
        <f t="shared" si="49"/>
        <v>0</v>
      </c>
      <c r="M546" s="111">
        <v>0</v>
      </c>
      <c r="P546" s="112">
        <f t="shared" si="50"/>
        <v>0</v>
      </c>
    </row>
    <row r="547" spans="4:16" ht="18.75" x14ac:dyDescent="0.3">
      <c r="D547" s="111">
        <f>'Staff Details'!C530</f>
        <v>0</v>
      </c>
      <c r="I547" s="110">
        <v>0</v>
      </c>
      <c r="K547" s="95">
        <f t="shared" si="49"/>
        <v>0</v>
      </c>
      <c r="M547" s="111">
        <v>0</v>
      </c>
      <c r="P547" s="112">
        <f t="shared" si="50"/>
        <v>0</v>
      </c>
    </row>
    <row r="548" spans="4:16" ht="18.75" x14ac:dyDescent="0.3">
      <c r="D548" s="111">
        <f>'Staff Details'!C531</f>
        <v>0</v>
      </c>
      <c r="I548" s="110">
        <v>0</v>
      </c>
      <c r="K548" s="95">
        <f t="shared" si="49"/>
        <v>0</v>
      </c>
      <c r="M548" s="111">
        <v>0</v>
      </c>
      <c r="P548" s="112">
        <f t="shared" si="50"/>
        <v>0</v>
      </c>
    </row>
    <row r="549" spans="4:16" ht="18.75" x14ac:dyDescent="0.3">
      <c r="D549" s="111">
        <f>'Staff Details'!C532</f>
        <v>0</v>
      </c>
      <c r="I549" s="110">
        <v>0</v>
      </c>
      <c r="K549" s="95">
        <f t="shared" si="49"/>
        <v>0</v>
      </c>
      <c r="M549" s="111">
        <v>0</v>
      </c>
      <c r="P549" s="112">
        <f t="shared" si="50"/>
        <v>0</v>
      </c>
    </row>
    <row r="550" spans="4:16" ht="18.75" x14ac:dyDescent="0.3">
      <c r="D550" s="111">
        <f>'Staff Details'!C533</f>
        <v>0</v>
      </c>
      <c r="I550" s="110">
        <v>0</v>
      </c>
      <c r="K550" s="95">
        <f t="shared" si="49"/>
        <v>0</v>
      </c>
      <c r="M550" s="111">
        <v>0</v>
      </c>
      <c r="P550" s="112">
        <f t="shared" si="50"/>
        <v>0</v>
      </c>
    </row>
    <row r="551" spans="4:16" ht="18.75" x14ac:dyDescent="0.3">
      <c r="D551" s="111">
        <f>'Staff Details'!C534</f>
        <v>0</v>
      </c>
      <c r="I551" s="110">
        <v>0</v>
      </c>
      <c r="K551" s="95">
        <f t="shared" si="49"/>
        <v>0</v>
      </c>
      <c r="M551" s="111">
        <v>0</v>
      </c>
      <c r="P551" s="112">
        <f t="shared" si="50"/>
        <v>0</v>
      </c>
    </row>
    <row r="552" spans="4:16" ht="18.75" x14ac:dyDescent="0.3">
      <c r="D552" s="111">
        <f>'Staff Details'!C535</f>
        <v>0</v>
      </c>
      <c r="I552" s="110">
        <v>0</v>
      </c>
      <c r="K552" s="95">
        <f t="shared" si="49"/>
        <v>0</v>
      </c>
      <c r="M552" s="111">
        <v>0</v>
      </c>
      <c r="P552" s="112">
        <f t="shared" si="50"/>
        <v>0</v>
      </c>
    </row>
    <row r="553" spans="4:16" ht="18.75" x14ac:dyDescent="0.3">
      <c r="D553" s="111">
        <f>'Staff Details'!C536</f>
        <v>0</v>
      </c>
      <c r="I553" s="110">
        <v>0</v>
      </c>
      <c r="K553" s="95">
        <f t="shared" si="49"/>
        <v>0</v>
      </c>
      <c r="M553" s="111">
        <v>0</v>
      </c>
      <c r="P553" s="112">
        <f t="shared" si="50"/>
        <v>0</v>
      </c>
    </row>
    <row r="554" spans="4:16" ht="18.75" x14ac:dyDescent="0.3">
      <c r="D554" s="111">
        <f>'Staff Details'!C537</f>
        <v>0</v>
      </c>
      <c r="I554" s="110">
        <v>0</v>
      </c>
      <c r="K554" s="95">
        <f t="shared" si="49"/>
        <v>0</v>
      </c>
      <c r="M554" s="111">
        <v>0</v>
      </c>
      <c r="P554" s="112">
        <f t="shared" si="50"/>
        <v>0</v>
      </c>
    </row>
    <row r="555" spans="4:16" ht="18.75" x14ac:dyDescent="0.3">
      <c r="D555" s="111">
        <f>'Staff Details'!C538</f>
        <v>0</v>
      </c>
      <c r="I555" s="110">
        <v>0</v>
      </c>
      <c r="K555" s="95">
        <f t="shared" si="49"/>
        <v>0</v>
      </c>
      <c r="M555" s="111">
        <v>0</v>
      </c>
      <c r="P555" s="112">
        <f t="shared" si="50"/>
        <v>0</v>
      </c>
    </row>
    <row r="556" spans="4:16" ht="18.75" x14ac:dyDescent="0.3">
      <c r="D556" s="111">
        <f>'Staff Details'!C539</f>
        <v>0</v>
      </c>
      <c r="I556" s="110">
        <v>0</v>
      </c>
      <c r="K556" s="95">
        <f t="shared" si="49"/>
        <v>0</v>
      </c>
      <c r="M556" s="111">
        <v>0</v>
      </c>
      <c r="P556" s="112">
        <f t="shared" si="50"/>
        <v>0</v>
      </c>
    </row>
    <row r="557" spans="4:16" ht="18.75" x14ac:dyDescent="0.3">
      <c r="D557" s="111">
        <f>'Staff Details'!C540</f>
        <v>0</v>
      </c>
      <c r="I557" s="110">
        <v>0</v>
      </c>
      <c r="K557" s="95">
        <f t="shared" si="49"/>
        <v>0</v>
      </c>
      <c r="M557" s="111">
        <v>0</v>
      </c>
      <c r="P557" s="112">
        <f t="shared" si="50"/>
        <v>0</v>
      </c>
    </row>
    <row r="558" spans="4:16" ht="18.75" x14ac:dyDescent="0.3">
      <c r="D558" s="111">
        <f>'Staff Details'!C541</f>
        <v>0</v>
      </c>
      <c r="I558" s="110">
        <v>0</v>
      </c>
      <c r="K558" s="95">
        <f t="shared" si="49"/>
        <v>0</v>
      </c>
      <c r="M558" s="111">
        <v>0</v>
      </c>
      <c r="P558" s="112">
        <f t="shared" si="50"/>
        <v>0</v>
      </c>
    </row>
    <row r="559" spans="4:16" ht="18.75" x14ac:dyDescent="0.3">
      <c r="D559" s="111">
        <f>'Staff Details'!C542</f>
        <v>0</v>
      </c>
      <c r="I559" s="110">
        <v>0</v>
      </c>
      <c r="K559" s="95">
        <f t="shared" si="49"/>
        <v>0</v>
      </c>
      <c r="M559" s="111">
        <v>0</v>
      </c>
      <c r="P559" s="112">
        <f t="shared" si="50"/>
        <v>0</v>
      </c>
    </row>
    <row r="560" spans="4:16" ht="18.75" x14ac:dyDescent="0.3">
      <c r="D560" s="111">
        <f>'Staff Details'!C543</f>
        <v>0</v>
      </c>
      <c r="I560" s="110">
        <v>0</v>
      </c>
      <c r="K560" s="95">
        <f t="shared" si="49"/>
        <v>0</v>
      </c>
      <c r="M560" s="111">
        <v>0</v>
      </c>
      <c r="P560" s="112">
        <f t="shared" si="50"/>
        <v>0</v>
      </c>
    </row>
    <row r="561" spans="4:16" ht="18.75" x14ac:dyDescent="0.3">
      <c r="D561" s="111">
        <f>'Staff Details'!C544</f>
        <v>0</v>
      </c>
      <c r="I561" s="110">
        <v>0</v>
      </c>
      <c r="K561" s="95">
        <f t="shared" si="49"/>
        <v>0</v>
      </c>
      <c r="M561" s="111">
        <v>0</v>
      </c>
      <c r="P561" s="112">
        <f t="shared" si="50"/>
        <v>0</v>
      </c>
    </row>
    <row r="562" spans="4:16" ht="18.75" x14ac:dyDescent="0.3">
      <c r="D562" s="111">
        <f>'Staff Details'!C545</f>
        <v>0</v>
      </c>
      <c r="I562" s="110">
        <v>0</v>
      </c>
      <c r="K562" s="95">
        <f t="shared" si="49"/>
        <v>0</v>
      </c>
      <c r="M562" s="111">
        <v>0</v>
      </c>
      <c r="P562" s="112">
        <f t="shared" si="50"/>
        <v>0</v>
      </c>
    </row>
    <row r="563" spans="4:16" ht="18.75" x14ac:dyDescent="0.3">
      <c r="D563" s="111">
        <f>'Staff Details'!C546</f>
        <v>0</v>
      </c>
      <c r="I563" s="110">
        <v>0</v>
      </c>
      <c r="K563" s="95">
        <f t="shared" si="49"/>
        <v>0</v>
      </c>
      <c r="M563" s="111">
        <v>0</v>
      </c>
      <c r="P563" s="112">
        <f t="shared" si="50"/>
        <v>0</v>
      </c>
    </row>
    <row r="564" spans="4:16" ht="18.75" x14ac:dyDescent="0.3">
      <c r="D564" s="111">
        <f>'Staff Details'!C547</f>
        <v>0</v>
      </c>
      <c r="I564" s="110">
        <v>0</v>
      </c>
      <c r="K564" s="95">
        <f t="shared" si="49"/>
        <v>0</v>
      </c>
      <c r="M564" s="111">
        <v>0</v>
      </c>
      <c r="P564" s="112">
        <f t="shared" si="50"/>
        <v>0</v>
      </c>
    </row>
    <row r="565" spans="4:16" ht="18.75" x14ac:dyDescent="0.3">
      <c r="D565" s="111">
        <f>'Staff Details'!C548</f>
        <v>0</v>
      </c>
      <c r="I565" s="110">
        <v>0</v>
      </c>
      <c r="K565" s="95">
        <f t="shared" si="49"/>
        <v>0</v>
      </c>
      <c r="M565" s="111">
        <v>0</v>
      </c>
      <c r="P565" s="112">
        <f t="shared" si="50"/>
        <v>0</v>
      </c>
    </row>
    <row r="566" spans="4:16" ht="18.75" x14ac:dyDescent="0.3">
      <c r="D566" s="111">
        <f>'Staff Details'!C549</f>
        <v>0</v>
      </c>
      <c r="I566" s="110">
        <v>0</v>
      </c>
      <c r="K566" s="95">
        <f t="shared" si="49"/>
        <v>0</v>
      </c>
      <c r="M566" s="111">
        <v>0</v>
      </c>
      <c r="P566" s="112">
        <f t="shared" si="50"/>
        <v>0</v>
      </c>
    </row>
    <row r="567" spans="4:16" ht="18.75" x14ac:dyDescent="0.3">
      <c r="D567" s="111">
        <f>'Staff Details'!C550</f>
        <v>0</v>
      </c>
      <c r="I567" s="110">
        <v>0</v>
      </c>
      <c r="K567" s="95">
        <f t="shared" si="49"/>
        <v>0</v>
      </c>
      <c r="M567" s="111">
        <v>0</v>
      </c>
      <c r="P567" s="112">
        <f t="shared" si="50"/>
        <v>0</v>
      </c>
    </row>
    <row r="568" spans="4:16" ht="18.75" x14ac:dyDescent="0.3">
      <c r="D568" s="111">
        <f>'Staff Details'!C551</f>
        <v>0</v>
      </c>
      <c r="I568" s="110">
        <v>0</v>
      </c>
      <c r="K568" s="95">
        <f t="shared" si="49"/>
        <v>0</v>
      </c>
      <c r="M568" s="111">
        <v>0</v>
      </c>
      <c r="P568" s="112">
        <f t="shared" si="50"/>
        <v>0</v>
      </c>
    </row>
    <row r="569" spans="4:16" ht="18.75" x14ac:dyDescent="0.3">
      <c r="D569" s="111">
        <f>'Staff Details'!C552</f>
        <v>0</v>
      </c>
      <c r="I569" s="110">
        <v>0</v>
      </c>
      <c r="K569" s="95">
        <f t="shared" si="49"/>
        <v>0</v>
      </c>
      <c r="M569" s="111">
        <v>0</v>
      </c>
      <c r="P569" s="112">
        <f t="shared" si="50"/>
        <v>0</v>
      </c>
    </row>
    <row r="570" spans="4:16" ht="18.75" x14ac:dyDescent="0.3">
      <c r="D570" s="111">
        <f>'Staff Details'!C553</f>
        <v>0</v>
      </c>
      <c r="I570" s="110">
        <v>0</v>
      </c>
      <c r="K570" s="95">
        <f t="shared" si="49"/>
        <v>0</v>
      </c>
      <c r="M570" s="111">
        <v>0</v>
      </c>
      <c r="P570" s="112">
        <f t="shared" si="50"/>
        <v>0</v>
      </c>
    </row>
    <row r="571" spans="4:16" ht="18.75" x14ac:dyDescent="0.3">
      <c r="D571" s="111">
        <f>'Staff Details'!C554</f>
        <v>0</v>
      </c>
      <c r="I571" s="110">
        <v>0</v>
      </c>
      <c r="K571" s="95">
        <f t="shared" si="49"/>
        <v>0</v>
      </c>
      <c r="M571" s="111">
        <v>0</v>
      </c>
      <c r="P571" s="112">
        <f t="shared" si="50"/>
        <v>0</v>
      </c>
    </row>
    <row r="572" spans="4:16" ht="18.75" x14ac:dyDescent="0.3">
      <c r="D572" s="111">
        <f>'Staff Details'!C555</f>
        <v>0</v>
      </c>
      <c r="I572" s="110">
        <v>0</v>
      </c>
      <c r="K572" s="95">
        <f t="shared" ref="K572:K635" si="51">IF(J572&lt;=$G$9,$H$9,IF(AND(J572&gt;$G$9,J572&lt;=$G$10),(J572-$G$9)*$E$10,IF(AND(J572&gt;$G$10,J572&lt;=$G$11),$H$10+(J572-$G$10)*$E$11,IF(AND(J572&gt;$G$11,J572&lt;=$G$12),$H$11+(J572-$G$11)*$E$12,IF(J572&gt;$G$12,$H$12+(J572-$G$12)*$E$13,0)))))</f>
        <v>0</v>
      </c>
      <c r="M572" s="111">
        <v>0</v>
      </c>
      <c r="P572" s="112">
        <f t="shared" si="50"/>
        <v>0</v>
      </c>
    </row>
    <row r="573" spans="4:16" ht="18.75" x14ac:dyDescent="0.3">
      <c r="D573" s="111">
        <f>'Staff Details'!C556</f>
        <v>0</v>
      </c>
      <c r="I573" s="110">
        <v>0</v>
      </c>
      <c r="K573" s="95">
        <f t="shared" si="51"/>
        <v>0</v>
      </c>
      <c r="M573" s="111">
        <v>0</v>
      </c>
      <c r="P573" s="112">
        <f t="shared" si="50"/>
        <v>0</v>
      </c>
    </row>
    <row r="574" spans="4:16" ht="18.75" x14ac:dyDescent="0.3">
      <c r="D574" s="111">
        <f>'Staff Details'!C557</f>
        <v>0</v>
      </c>
      <c r="I574" s="110">
        <v>0</v>
      </c>
      <c r="K574" s="95">
        <f t="shared" si="51"/>
        <v>0</v>
      </c>
      <c r="M574" s="111">
        <v>0</v>
      </c>
      <c r="P574" s="112">
        <f t="shared" ref="P574:P637" si="52">SUM(K574:N574)</f>
        <v>0</v>
      </c>
    </row>
    <row r="575" spans="4:16" ht="18.75" x14ac:dyDescent="0.3">
      <c r="D575" s="111">
        <f>'Staff Details'!C558</f>
        <v>0</v>
      </c>
      <c r="I575" s="110">
        <v>0</v>
      </c>
      <c r="K575" s="95">
        <f t="shared" si="51"/>
        <v>0</v>
      </c>
      <c r="M575" s="111">
        <v>0</v>
      </c>
      <c r="P575" s="112">
        <f t="shared" si="52"/>
        <v>0</v>
      </c>
    </row>
    <row r="576" spans="4:16" ht="18.75" x14ac:dyDescent="0.3">
      <c r="D576" s="111">
        <f>'Staff Details'!C559</f>
        <v>0</v>
      </c>
      <c r="I576" s="110">
        <v>0</v>
      </c>
      <c r="K576" s="95">
        <f t="shared" si="51"/>
        <v>0</v>
      </c>
      <c r="M576" s="111">
        <v>0</v>
      </c>
      <c r="P576" s="112">
        <f t="shared" si="52"/>
        <v>0</v>
      </c>
    </row>
    <row r="577" spans="4:16" ht="18.75" x14ac:dyDescent="0.3">
      <c r="D577" s="111">
        <f>'Staff Details'!C560</f>
        <v>0</v>
      </c>
      <c r="I577" s="110">
        <v>0</v>
      </c>
      <c r="K577" s="95">
        <f t="shared" si="51"/>
        <v>0</v>
      </c>
      <c r="M577" s="111">
        <v>0</v>
      </c>
      <c r="P577" s="112">
        <f t="shared" si="52"/>
        <v>0</v>
      </c>
    </row>
    <row r="578" spans="4:16" ht="18.75" x14ac:dyDescent="0.3">
      <c r="D578" s="111">
        <f>'Staff Details'!C561</f>
        <v>0</v>
      </c>
      <c r="I578" s="110">
        <v>0</v>
      </c>
      <c r="K578" s="95">
        <f t="shared" si="51"/>
        <v>0</v>
      </c>
      <c r="M578" s="111">
        <v>0</v>
      </c>
      <c r="P578" s="112">
        <f t="shared" si="52"/>
        <v>0</v>
      </c>
    </row>
    <row r="579" spans="4:16" ht="18.75" x14ac:dyDescent="0.3">
      <c r="D579" s="111">
        <f>'Staff Details'!C562</f>
        <v>0</v>
      </c>
      <c r="I579" s="110">
        <v>0</v>
      </c>
      <c r="K579" s="95">
        <f t="shared" si="51"/>
        <v>0</v>
      </c>
      <c r="M579" s="111">
        <v>0</v>
      </c>
      <c r="P579" s="112">
        <f t="shared" si="52"/>
        <v>0</v>
      </c>
    </row>
    <row r="580" spans="4:16" ht="18.75" x14ac:dyDescent="0.3">
      <c r="D580" s="111">
        <f>'Staff Details'!C563</f>
        <v>0</v>
      </c>
      <c r="I580" s="110">
        <v>0</v>
      </c>
      <c r="K580" s="95">
        <f t="shared" si="51"/>
        <v>0</v>
      </c>
      <c r="M580" s="111">
        <v>0</v>
      </c>
      <c r="P580" s="112">
        <f t="shared" si="52"/>
        <v>0</v>
      </c>
    </row>
    <row r="581" spans="4:16" ht="18.75" x14ac:dyDescent="0.3">
      <c r="D581" s="111">
        <f>'Staff Details'!C564</f>
        <v>0</v>
      </c>
      <c r="I581" s="110">
        <v>0</v>
      </c>
      <c r="K581" s="95">
        <f t="shared" si="51"/>
        <v>0</v>
      </c>
      <c r="M581" s="111">
        <v>0</v>
      </c>
      <c r="P581" s="112">
        <f t="shared" si="52"/>
        <v>0</v>
      </c>
    </row>
    <row r="582" spans="4:16" ht="18.75" x14ac:dyDescent="0.3">
      <c r="D582" s="111">
        <f>'Staff Details'!C565</f>
        <v>0</v>
      </c>
      <c r="I582" s="110">
        <v>0</v>
      </c>
      <c r="K582" s="95">
        <f t="shared" si="51"/>
        <v>0</v>
      </c>
      <c r="M582" s="111">
        <v>0</v>
      </c>
      <c r="P582" s="112">
        <f t="shared" si="52"/>
        <v>0</v>
      </c>
    </row>
    <row r="583" spans="4:16" ht="18.75" x14ac:dyDescent="0.3">
      <c r="D583" s="111">
        <f>'Staff Details'!C566</f>
        <v>0</v>
      </c>
      <c r="I583" s="110">
        <v>0</v>
      </c>
      <c r="K583" s="95">
        <f t="shared" si="51"/>
        <v>0</v>
      </c>
      <c r="M583" s="111">
        <v>0</v>
      </c>
      <c r="P583" s="112">
        <f t="shared" si="52"/>
        <v>0</v>
      </c>
    </row>
    <row r="584" spans="4:16" ht="18.75" x14ac:dyDescent="0.3">
      <c r="D584" s="111">
        <f>'Staff Details'!C567</f>
        <v>0</v>
      </c>
      <c r="I584" s="110">
        <v>0</v>
      </c>
      <c r="K584" s="95">
        <f t="shared" si="51"/>
        <v>0</v>
      </c>
      <c r="M584" s="111">
        <v>0</v>
      </c>
      <c r="P584" s="112">
        <f t="shared" si="52"/>
        <v>0</v>
      </c>
    </row>
    <row r="585" spans="4:16" ht="18.75" x14ac:dyDescent="0.3">
      <c r="D585" s="111">
        <f>'Staff Details'!C568</f>
        <v>0</v>
      </c>
      <c r="I585" s="110">
        <v>0</v>
      </c>
      <c r="K585" s="95">
        <f t="shared" si="51"/>
        <v>0</v>
      </c>
      <c r="M585" s="111">
        <v>0</v>
      </c>
      <c r="P585" s="112">
        <f t="shared" si="52"/>
        <v>0</v>
      </c>
    </row>
    <row r="586" spans="4:16" ht="18.75" x14ac:dyDescent="0.3">
      <c r="D586" s="111">
        <f>'Staff Details'!C569</f>
        <v>0</v>
      </c>
      <c r="I586" s="110">
        <v>0</v>
      </c>
      <c r="K586" s="95">
        <f t="shared" si="51"/>
        <v>0</v>
      </c>
      <c r="M586" s="111">
        <v>0</v>
      </c>
      <c r="P586" s="112">
        <f t="shared" si="52"/>
        <v>0</v>
      </c>
    </row>
    <row r="587" spans="4:16" ht="18.75" x14ac:dyDescent="0.3">
      <c r="D587" s="111">
        <f>'Staff Details'!C570</f>
        <v>0</v>
      </c>
      <c r="I587" s="110">
        <v>0</v>
      </c>
      <c r="K587" s="95">
        <f t="shared" si="51"/>
        <v>0</v>
      </c>
      <c r="M587" s="111">
        <v>0</v>
      </c>
      <c r="P587" s="112">
        <f t="shared" si="52"/>
        <v>0</v>
      </c>
    </row>
    <row r="588" spans="4:16" ht="18.75" x14ac:dyDescent="0.3">
      <c r="D588" s="111">
        <f>'Staff Details'!C571</f>
        <v>0</v>
      </c>
      <c r="I588" s="110">
        <v>0</v>
      </c>
      <c r="K588" s="95">
        <f t="shared" si="51"/>
        <v>0</v>
      </c>
      <c r="M588" s="111">
        <v>0</v>
      </c>
      <c r="P588" s="112">
        <f t="shared" si="52"/>
        <v>0</v>
      </c>
    </row>
    <row r="589" spans="4:16" ht="18.75" x14ac:dyDescent="0.3">
      <c r="D589" s="111">
        <f>'Staff Details'!C572</f>
        <v>0</v>
      </c>
      <c r="I589" s="110">
        <v>0</v>
      </c>
      <c r="K589" s="95">
        <f t="shared" si="51"/>
        <v>0</v>
      </c>
      <c r="M589" s="111">
        <v>0</v>
      </c>
      <c r="P589" s="112">
        <f t="shared" si="52"/>
        <v>0</v>
      </c>
    </row>
    <row r="590" spans="4:16" ht="18.75" x14ac:dyDescent="0.3">
      <c r="D590" s="111">
        <f>'Staff Details'!C573</f>
        <v>0</v>
      </c>
      <c r="I590" s="110">
        <v>0</v>
      </c>
      <c r="K590" s="95">
        <f t="shared" si="51"/>
        <v>0</v>
      </c>
      <c r="M590" s="111">
        <v>0</v>
      </c>
      <c r="P590" s="112">
        <f t="shared" si="52"/>
        <v>0</v>
      </c>
    </row>
    <row r="591" spans="4:16" ht="18.75" x14ac:dyDescent="0.3">
      <c r="D591" s="111">
        <f>'Staff Details'!C574</f>
        <v>0</v>
      </c>
      <c r="I591" s="110">
        <v>0</v>
      </c>
      <c r="K591" s="95">
        <f t="shared" si="51"/>
        <v>0</v>
      </c>
      <c r="M591" s="111">
        <v>0</v>
      </c>
      <c r="P591" s="112">
        <f t="shared" si="52"/>
        <v>0</v>
      </c>
    </row>
    <row r="592" spans="4:16" ht="18.75" x14ac:dyDescent="0.3">
      <c r="D592" s="111">
        <f>'Staff Details'!C575</f>
        <v>0</v>
      </c>
      <c r="I592" s="110">
        <v>0</v>
      </c>
      <c r="K592" s="95">
        <f t="shared" si="51"/>
        <v>0</v>
      </c>
      <c r="M592" s="111">
        <v>0</v>
      </c>
      <c r="P592" s="112">
        <f t="shared" si="52"/>
        <v>0</v>
      </c>
    </row>
    <row r="593" spans="4:16" ht="18.75" x14ac:dyDescent="0.3">
      <c r="D593" s="111">
        <f>'Staff Details'!C576</f>
        <v>0</v>
      </c>
      <c r="I593" s="110">
        <v>0</v>
      </c>
      <c r="K593" s="95">
        <f t="shared" si="51"/>
        <v>0</v>
      </c>
      <c r="M593" s="111">
        <v>0</v>
      </c>
      <c r="P593" s="112">
        <f t="shared" si="52"/>
        <v>0</v>
      </c>
    </row>
    <row r="594" spans="4:16" ht="18.75" x14ac:dyDescent="0.3">
      <c r="D594" s="111">
        <f>'Staff Details'!C577</f>
        <v>0</v>
      </c>
      <c r="I594" s="110">
        <v>0</v>
      </c>
      <c r="K594" s="95">
        <f t="shared" si="51"/>
        <v>0</v>
      </c>
      <c r="M594" s="111">
        <v>0</v>
      </c>
      <c r="P594" s="112">
        <f t="shared" si="52"/>
        <v>0</v>
      </c>
    </row>
    <row r="595" spans="4:16" ht="18.75" x14ac:dyDescent="0.3">
      <c r="D595" s="111">
        <f>'Staff Details'!C578</f>
        <v>0</v>
      </c>
      <c r="I595" s="110">
        <v>0</v>
      </c>
      <c r="K595" s="95">
        <f t="shared" si="51"/>
        <v>0</v>
      </c>
      <c r="M595" s="111">
        <v>0</v>
      </c>
      <c r="P595" s="112">
        <f t="shared" si="52"/>
        <v>0</v>
      </c>
    </row>
    <row r="596" spans="4:16" ht="18.75" x14ac:dyDescent="0.3">
      <c r="D596" s="111">
        <f>'Staff Details'!C579</f>
        <v>0</v>
      </c>
      <c r="I596" s="110">
        <v>0</v>
      </c>
      <c r="K596" s="95">
        <f t="shared" si="51"/>
        <v>0</v>
      </c>
      <c r="M596" s="111">
        <v>0</v>
      </c>
      <c r="P596" s="112">
        <f t="shared" si="52"/>
        <v>0</v>
      </c>
    </row>
    <row r="597" spans="4:16" ht="18.75" x14ac:dyDescent="0.3">
      <c r="D597" s="111">
        <f>'Staff Details'!C580</f>
        <v>0</v>
      </c>
      <c r="I597" s="110">
        <v>0</v>
      </c>
      <c r="K597" s="95">
        <f t="shared" si="51"/>
        <v>0</v>
      </c>
      <c r="M597" s="111">
        <v>0</v>
      </c>
      <c r="P597" s="112">
        <f t="shared" si="52"/>
        <v>0</v>
      </c>
    </row>
    <row r="598" spans="4:16" ht="18.75" x14ac:dyDescent="0.3">
      <c r="D598" s="111">
        <f>'Staff Details'!C581</f>
        <v>0</v>
      </c>
      <c r="I598" s="110">
        <v>0</v>
      </c>
      <c r="K598" s="95">
        <f t="shared" si="51"/>
        <v>0</v>
      </c>
      <c r="M598" s="111">
        <v>0</v>
      </c>
      <c r="P598" s="112">
        <f t="shared" si="52"/>
        <v>0</v>
      </c>
    </row>
    <row r="599" spans="4:16" ht="18.75" x14ac:dyDescent="0.3">
      <c r="D599" s="111">
        <f>'Staff Details'!C582</f>
        <v>0</v>
      </c>
      <c r="I599" s="110">
        <v>0</v>
      </c>
      <c r="K599" s="95">
        <f t="shared" si="51"/>
        <v>0</v>
      </c>
      <c r="M599" s="111">
        <v>0</v>
      </c>
      <c r="P599" s="112">
        <f t="shared" si="52"/>
        <v>0</v>
      </c>
    </row>
    <row r="600" spans="4:16" ht="18.75" x14ac:dyDescent="0.3">
      <c r="D600" s="111">
        <f>'Staff Details'!C583</f>
        <v>0</v>
      </c>
      <c r="I600" s="110">
        <v>0</v>
      </c>
      <c r="K600" s="95">
        <f t="shared" si="51"/>
        <v>0</v>
      </c>
      <c r="M600" s="111">
        <v>0</v>
      </c>
      <c r="P600" s="112">
        <f t="shared" si="52"/>
        <v>0</v>
      </c>
    </row>
    <row r="601" spans="4:16" ht="18.75" x14ac:dyDescent="0.3">
      <c r="D601" s="111">
        <f>'Staff Details'!C584</f>
        <v>0</v>
      </c>
      <c r="I601" s="110">
        <v>0</v>
      </c>
      <c r="K601" s="95">
        <f t="shared" si="51"/>
        <v>0</v>
      </c>
      <c r="M601" s="111">
        <v>0</v>
      </c>
      <c r="P601" s="112">
        <f t="shared" si="52"/>
        <v>0</v>
      </c>
    </row>
    <row r="602" spans="4:16" ht="18.75" x14ac:dyDescent="0.3">
      <c r="D602" s="111">
        <f>'Staff Details'!C585</f>
        <v>0</v>
      </c>
      <c r="I602" s="110">
        <v>0</v>
      </c>
      <c r="K602" s="95">
        <f t="shared" si="51"/>
        <v>0</v>
      </c>
      <c r="M602" s="111">
        <v>0</v>
      </c>
      <c r="P602" s="112">
        <f t="shared" si="52"/>
        <v>0</v>
      </c>
    </row>
    <row r="603" spans="4:16" ht="18.75" x14ac:dyDescent="0.3">
      <c r="D603" s="111">
        <f>'Staff Details'!C586</f>
        <v>0</v>
      </c>
      <c r="I603" s="110">
        <v>0</v>
      </c>
      <c r="K603" s="95">
        <f t="shared" si="51"/>
        <v>0</v>
      </c>
      <c r="M603" s="111">
        <v>0</v>
      </c>
      <c r="P603" s="112">
        <f t="shared" si="52"/>
        <v>0</v>
      </c>
    </row>
    <row r="604" spans="4:16" ht="18.75" x14ac:dyDescent="0.3">
      <c r="D604" s="111">
        <f>'Staff Details'!C587</f>
        <v>0</v>
      </c>
      <c r="I604" s="110">
        <v>0</v>
      </c>
      <c r="K604" s="95">
        <f t="shared" si="51"/>
        <v>0</v>
      </c>
      <c r="M604" s="111">
        <v>0</v>
      </c>
      <c r="P604" s="112">
        <f t="shared" si="52"/>
        <v>0</v>
      </c>
    </row>
    <row r="605" spans="4:16" ht="18.75" x14ac:dyDescent="0.3">
      <c r="D605" s="111">
        <f>'Staff Details'!C588</f>
        <v>0</v>
      </c>
      <c r="I605" s="110">
        <v>0</v>
      </c>
      <c r="K605" s="95">
        <f t="shared" si="51"/>
        <v>0</v>
      </c>
      <c r="M605" s="111">
        <v>0</v>
      </c>
      <c r="P605" s="112">
        <f t="shared" si="52"/>
        <v>0</v>
      </c>
    </row>
    <row r="606" spans="4:16" ht="18.75" x14ac:dyDescent="0.3">
      <c r="D606" s="111">
        <f>'Staff Details'!C589</f>
        <v>0</v>
      </c>
      <c r="I606" s="110">
        <v>0</v>
      </c>
      <c r="K606" s="95">
        <f t="shared" si="51"/>
        <v>0</v>
      </c>
      <c r="M606" s="111">
        <v>0</v>
      </c>
      <c r="P606" s="112">
        <f t="shared" si="52"/>
        <v>0</v>
      </c>
    </row>
    <row r="607" spans="4:16" ht="18.75" x14ac:dyDescent="0.3">
      <c r="D607" s="111">
        <f>'Staff Details'!C590</f>
        <v>0</v>
      </c>
      <c r="I607" s="110">
        <v>0</v>
      </c>
      <c r="K607" s="95">
        <f t="shared" si="51"/>
        <v>0</v>
      </c>
      <c r="M607" s="111">
        <v>0</v>
      </c>
      <c r="P607" s="112">
        <f t="shared" si="52"/>
        <v>0</v>
      </c>
    </row>
    <row r="608" spans="4:16" ht="18.75" x14ac:dyDescent="0.3">
      <c r="D608" s="111">
        <f>'Staff Details'!C591</f>
        <v>0</v>
      </c>
      <c r="I608" s="110">
        <v>0</v>
      </c>
      <c r="K608" s="95">
        <f t="shared" si="51"/>
        <v>0</v>
      </c>
      <c r="M608" s="111">
        <v>0</v>
      </c>
      <c r="P608" s="112">
        <f t="shared" si="52"/>
        <v>0</v>
      </c>
    </row>
    <row r="609" spans="4:16" ht="18.75" x14ac:dyDescent="0.3">
      <c r="D609" s="111">
        <f>'Staff Details'!C592</f>
        <v>0</v>
      </c>
      <c r="I609" s="110">
        <v>0</v>
      </c>
      <c r="K609" s="95">
        <f t="shared" si="51"/>
        <v>0</v>
      </c>
      <c r="M609" s="111">
        <v>0</v>
      </c>
      <c r="P609" s="112">
        <f t="shared" si="52"/>
        <v>0</v>
      </c>
    </row>
    <row r="610" spans="4:16" ht="18.75" x14ac:dyDescent="0.3">
      <c r="D610" s="111">
        <f>'Staff Details'!C593</f>
        <v>0</v>
      </c>
      <c r="I610" s="110">
        <v>0</v>
      </c>
      <c r="K610" s="95">
        <f t="shared" si="51"/>
        <v>0</v>
      </c>
      <c r="M610" s="111">
        <v>0</v>
      </c>
      <c r="P610" s="112">
        <f t="shared" si="52"/>
        <v>0</v>
      </c>
    </row>
    <row r="611" spans="4:16" ht="18.75" x14ac:dyDescent="0.3">
      <c r="D611" s="111">
        <f>'Staff Details'!C594</f>
        <v>0</v>
      </c>
      <c r="I611" s="110">
        <v>0</v>
      </c>
      <c r="K611" s="95">
        <f t="shared" si="51"/>
        <v>0</v>
      </c>
      <c r="M611" s="111">
        <v>0</v>
      </c>
      <c r="P611" s="112">
        <f t="shared" si="52"/>
        <v>0</v>
      </c>
    </row>
    <row r="612" spans="4:16" ht="18.75" x14ac:dyDescent="0.3">
      <c r="D612" s="111">
        <f>'Staff Details'!C595</f>
        <v>0</v>
      </c>
      <c r="I612" s="110">
        <v>0</v>
      </c>
      <c r="K612" s="95">
        <f t="shared" si="51"/>
        <v>0</v>
      </c>
      <c r="M612" s="111">
        <v>0</v>
      </c>
      <c r="P612" s="112">
        <f t="shared" si="52"/>
        <v>0</v>
      </c>
    </row>
    <row r="613" spans="4:16" ht="18.75" x14ac:dyDescent="0.3">
      <c r="D613" s="111">
        <f>'Staff Details'!C596</f>
        <v>0</v>
      </c>
      <c r="I613" s="110">
        <v>0</v>
      </c>
      <c r="K613" s="95">
        <f t="shared" si="51"/>
        <v>0</v>
      </c>
      <c r="M613" s="111">
        <v>0</v>
      </c>
      <c r="P613" s="112">
        <f t="shared" si="52"/>
        <v>0</v>
      </c>
    </row>
    <row r="614" spans="4:16" ht="18.75" x14ac:dyDescent="0.3">
      <c r="D614" s="111">
        <f>'Staff Details'!C597</f>
        <v>0</v>
      </c>
      <c r="I614" s="110">
        <v>0</v>
      </c>
      <c r="K614" s="95">
        <f t="shared" si="51"/>
        <v>0</v>
      </c>
      <c r="M614" s="111">
        <v>0</v>
      </c>
      <c r="P614" s="112">
        <f t="shared" si="52"/>
        <v>0</v>
      </c>
    </row>
    <row r="615" spans="4:16" ht="18.75" x14ac:dyDescent="0.3">
      <c r="D615" s="111">
        <f>'Staff Details'!C598</f>
        <v>0</v>
      </c>
      <c r="I615" s="110">
        <v>0</v>
      </c>
      <c r="K615" s="95">
        <f t="shared" si="51"/>
        <v>0</v>
      </c>
      <c r="M615" s="111">
        <v>0</v>
      </c>
      <c r="P615" s="112">
        <f t="shared" si="52"/>
        <v>0</v>
      </c>
    </row>
    <row r="616" spans="4:16" ht="18.75" x14ac:dyDescent="0.3">
      <c r="D616" s="111">
        <f>'Staff Details'!C599</f>
        <v>0</v>
      </c>
      <c r="I616" s="110">
        <v>0</v>
      </c>
      <c r="K616" s="95">
        <f t="shared" si="51"/>
        <v>0</v>
      </c>
      <c r="M616" s="111">
        <v>0</v>
      </c>
      <c r="P616" s="112">
        <f t="shared" si="52"/>
        <v>0</v>
      </c>
    </row>
    <row r="617" spans="4:16" ht="18.75" x14ac:dyDescent="0.3">
      <c r="D617" s="111">
        <f>'Staff Details'!C600</f>
        <v>0</v>
      </c>
      <c r="I617" s="110">
        <v>0</v>
      </c>
      <c r="K617" s="95">
        <f t="shared" si="51"/>
        <v>0</v>
      </c>
      <c r="M617" s="111">
        <v>0</v>
      </c>
      <c r="P617" s="112">
        <f t="shared" si="52"/>
        <v>0</v>
      </c>
    </row>
    <row r="618" spans="4:16" ht="18.75" x14ac:dyDescent="0.3">
      <c r="D618" s="111">
        <f>'Staff Details'!C601</f>
        <v>0</v>
      </c>
      <c r="I618" s="110">
        <v>0</v>
      </c>
      <c r="K618" s="95">
        <f t="shared" si="51"/>
        <v>0</v>
      </c>
      <c r="M618" s="111">
        <v>0</v>
      </c>
      <c r="P618" s="112">
        <f t="shared" si="52"/>
        <v>0</v>
      </c>
    </row>
    <row r="619" spans="4:16" ht="18.75" x14ac:dyDescent="0.3">
      <c r="D619" s="111">
        <f>'Staff Details'!C602</f>
        <v>0</v>
      </c>
      <c r="I619" s="110">
        <v>0</v>
      </c>
      <c r="K619" s="95">
        <f t="shared" si="51"/>
        <v>0</v>
      </c>
      <c r="M619" s="111">
        <v>0</v>
      </c>
      <c r="P619" s="112">
        <f t="shared" si="52"/>
        <v>0</v>
      </c>
    </row>
    <row r="620" spans="4:16" ht="18.75" x14ac:dyDescent="0.3">
      <c r="D620" s="111">
        <f>'Staff Details'!C603</f>
        <v>0</v>
      </c>
      <c r="I620" s="110">
        <v>0</v>
      </c>
      <c r="K620" s="95">
        <f t="shared" si="51"/>
        <v>0</v>
      </c>
      <c r="M620" s="111">
        <v>0</v>
      </c>
      <c r="P620" s="112">
        <f t="shared" si="52"/>
        <v>0</v>
      </c>
    </row>
    <row r="621" spans="4:16" ht="18.75" x14ac:dyDescent="0.3">
      <c r="D621" s="111">
        <f>'Staff Details'!C604</f>
        <v>0</v>
      </c>
      <c r="I621" s="110">
        <v>0</v>
      </c>
      <c r="K621" s="95">
        <f t="shared" si="51"/>
        <v>0</v>
      </c>
      <c r="M621" s="111">
        <v>0</v>
      </c>
      <c r="P621" s="112">
        <f t="shared" si="52"/>
        <v>0</v>
      </c>
    </row>
    <row r="622" spans="4:16" ht="18.75" x14ac:dyDescent="0.3">
      <c r="D622" s="111">
        <f>'Staff Details'!C605</f>
        <v>0</v>
      </c>
      <c r="I622" s="110">
        <v>0</v>
      </c>
      <c r="K622" s="95">
        <f t="shared" si="51"/>
        <v>0</v>
      </c>
      <c r="M622" s="111">
        <v>0</v>
      </c>
      <c r="P622" s="112">
        <f t="shared" si="52"/>
        <v>0</v>
      </c>
    </row>
    <row r="623" spans="4:16" ht="18.75" x14ac:dyDescent="0.3">
      <c r="D623" s="111">
        <f>'Staff Details'!C606</f>
        <v>0</v>
      </c>
      <c r="I623" s="110">
        <v>0</v>
      </c>
      <c r="K623" s="95">
        <f t="shared" si="51"/>
        <v>0</v>
      </c>
      <c r="M623" s="111">
        <v>0</v>
      </c>
      <c r="P623" s="112">
        <f t="shared" si="52"/>
        <v>0</v>
      </c>
    </row>
    <row r="624" spans="4:16" ht="18.75" x14ac:dyDescent="0.3">
      <c r="D624" s="111">
        <f>'Staff Details'!C607</f>
        <v>0</v>
      </c>
      <c r="I624" s="110">
        <v>0</v>
      </c>
      <c r="K624" s="95">
        <f t="shared" si="51"/>
        <v>0</v>
      </c>
      <c r="M624" s="111">
        <v>0</v>
      </c>
      <c r="P624" s="112">
        <f t="shared" si="52"/>
        <v>0</v>
      </c>
    </row>
    <row r="625" spans="4:16" ht="18.75" x14ac:dyDescent="0.3">
      <c r="D625" s="111">
        <f>'Staff Details'!C608</f>
        <v>0</v>
      </c>
      <c r="I625" s="110">
        <v>0</v>
      </c>
      <c r="K625" s="95">
        <f t="shared" si="51"/>
        <v>0</v>
      </c>
      <c r="M625" s="111">
        <v>0</v>
      </c>
      <c r="P625" s="112">
        <f t="shared" si="52"/>
        <v>0</v>
      </c>
    </row>
    <row r="626" spans="4:16" ht="18.75" x14ac:dyDescent="0.3">
      <c r="D626" s="111">
        <f>'Staff Details'!C609</f>
        <v>0</v>
      </c>
      <c r="I626" s="110">
        <v>0</v>
      </c>
      <c r="K626" s="95">
        <f t="shared" si="51"/>
        <v>0</v>
      </c>
      <c r="M626" s="111">
        <v>0</v>
      </c>
      <c r="P626" s="112">
        <f t="shared" si="52"/>
        <v>0</v>
      </c>
    </row>
    <row r="627" spans="4:16" ht="18.75" x14ac:dyDescent="0.3">
      <c r="D627" s="111">
        <f>'Staff Details'!C610</f>
        <v>0</v>
      </c>
      <c r="I627" s="110">
        <v>0</v>
      </c>
      <c r="K627" s="95">
        <f t="shared" si="51"/>
        <v>0</v>
      </c>
      <c r="M627" s="111">
        <v>0</v>
      </c>
      <c r="P627" s="112">
        <f t="shared" si="52"/>
        <v>0</v>
      </c>
    </row>
    <row r="628" spans="4:16" ht="18.75" x14ac:dyDescent="0.3">
      <c r="D628" s="111">
        <f>'Staff Details'!C611</f>
        <v>0</v>
      </c>
      <c r="I628" s="110">
        <v>0</v>
      </c>
      <c r="K628" s="95">
        <f t="shared" si="51"/>
        <v>0</v>
      </c>
      <c r="M628" s="111">
        <v>0</v>
      </c>
      <c r="P628" s="112">
        <f t="shared" si="52"/>
        <v>0</v>
      </c>
    </row>
    <row r="629" spans="4:16" ht="18.75" x14ac:dyDescent="0.3">
      <c r="D629" s="111">
        <f>'Staff Details'!C612</f>
        <v>0</v>
      </c>
      <c r="I629" s="110">
        <v>0</v>
      </c>
      <c r="K629" s="95">
        <f t="shared" si="51"/>
        <v>0</v>
      </c>
      <c r="M629" s="111">
        <v>0</v>
      </c>
      <c r="P629" s="112">
        <f t="shared" si="52"/>
        <v>0</v>
      </c>
    </row>
    <row r="630" spans="4:16" ht="18.75" x14ac:dyDescent="0.3">
      <c r="D630" s="111">
        <f>'Staff Details'!C613</f>
        <v>0</v>
      </c>
      <c r="I630" s="110">
        <v>0</v>
      </c>
      <c r="K630" s="95">
        <f t="shared" si="51"/>
        <v>0</v>
      </c>
      <c r="M630" s="111">
        <v>0</v>
      </c>
      <c r="P630" s="112">
        <f t="shared" si="52"/>
        <v>0</v>
      </c>
    </row>
    <row r="631" spans="4:16" ht="18.75" x14ac:dyDescent="0.3">
      <c r="D631" s="111">
        <f>'Staff Details'!C614</f>
        <v>0</v>
      </c>
      <c r="I631" s="110">
        <v>0</v>
      </c>
      <c r="K631" s="95">
        <f t="shared" si="51"/>
        <v>0</v>
      </c>
      <c r="M631" s="111">
        <v>0</v>
      </c>
      <c r="P631" s="112">
        <f t="shared" si="52"/>
        <v>0</v>
      </c>
    </row>
    <row r="632" spans="4:16" ht="18.75" x14ac:dyDescent="0.3">
      <c r="D632" s="111">
        <f>'Staff Details'!C615</f>
        <v>0</v>
      </c>
      <c r="I632" s="110">
        <v>0</v>
      </c>
      <c r="K632" s="95">
        <f t="shared" si="51"/>
        <v>0</v>
      </c>
      <c r="M632" s="111">
        <v>0</v>
      </c>
      <c r="P632" s="112">
        <f t="shared" si="52"/>
        <v>0</v>
      </c>
    </row>
    <row r="633" spans="4:16" ht="18.75" x14ac:dyDescent="0.3">
      <c r="D633" s="111">
        <f>'Staff Details'!C616</f>
        <v>0</v>
      </c>
      <c r="I633" s="110">
        <v>0</v>
      </c>
      <c r="K633" s="95">
        <f t="shared" si="51"/>
        <v>0</v>
      </c>
      <c r="M633" s="111">
        <v>0</v>
      </c>
      <c r="P633" s="112">
        <f t="shared" si="52"/>
        <v>0</v>
      </c>
    </row>
    <row r="634" spans="4:16" ht="18.75" x14ac:dyDescent="0.3">
      <c r="D634" s="111">
        <f>'Staff Details'!C617</f>
        <v>0</v>
      </c>
      <c r="I634" s="110">
        <v>0</v>
      </c>
      <c r="K634" s="95">
        <f t="shared" si="51"/>
        <v>0</v>
      </c>
      <c r="M634" s="111">
        <v>0</v>
      </c>
      <c r="P634" s="112">
        <f t="shared" si="52"/>
        <v>0</v>
      </c>
    </row>
    <row r="635" spans="4:16" ht="18.75" x14ac:dyDescent="0.3">
      <c r="D635" s="111">
        <f>'Staff Details'!C618</f>
        <v>0</v>
      </c>
      <c r="I635" s="110">
        <v>0</v>
      </c>
      <c r="K635" s="95">
        <f t="shared" si="51"/>
        <v>0</v>
      </c>
      <c r="M635" s="111">
        <v>0</v>
      </c>
      <c r="P635" s="112">
        <f t="shared" si="52"/>
        <v>0</v>
      </c>
    </row>
    <row r="636" spans="4:16" ht="18.75" x14ac:dyDescent="0.3">
      <c r="D636" s="111">
        <f>'Staff Details'!C619</f>
        <v>0</v>
      </c>
      <c r="I636" s="110">
        <v>0</v>
      </c>
      <c r="K636" s="95">
        <f t="shared" ref="K636:K669" si="53">IF(J636&lt;=$G$9,$H$9,IF(AND(J636&gt;$G$9,J636&lt;=$G$10),(J636-$G$9)*$E$10,IF(AND(J636&gt;$G$10,J636&lt;=$G$11),$H$10+(J636-$G$10)*$E$11,IF(AND(J636&gt;$G$11,J636&lt;=$G$12),$H$11+(J636-$G$11)*$E$12,IF(J636&gt;$G$12,$H$12+(J636-$G$12)*$E$13,0)))))</f>
        <v>0</v>
      </c>
      <c r="M636" s="111">
        <v>0</v>
      </c>
      <c r="P636" s="112">
        <f t="shared" si="52"/>
        <v>0</v>
      </c>
    </row>
    <row r="637" spans="4:16" ht="18.75" x14ac:dyDescent="0.3">
      <c r="D637" s="111">
        <f>'Staff Details'!C620</f>
        <v>0</v>
      </c>
      <c r="I637" s="110">
        <v>0</v>
      </c>
      <c r="K637" s="95">
        <f t="shared" si="53"/>
        <v>0</v>
      </c>
      <c r="M637" s="111">
        <v>0</v>
      </c>
      <c r="P637" s="112">
        <f t="shared" si="52"/>
        <v>0</v>
      </c>
    </row>
    <row r="638" spans="4:16" ht="18.75" x14ac:dyDescent="0.3">
      <c r="D638" s="111">
        <f>'Staff Details'!C621</f>
        <v>0</v>
      </c>
      <c r="I638" s="110">
        <v>0</v>
      </c>
      <c r="K638" s="95">
        <f t="shared" si="53"/>
        <v>0</v>
      </c>
      <c r="M638" s="111">
        <v>0</v>
      </c>
      <c r="P638" s="112">
        <f t="shared" ref="P638:P670" si="54">SUM(K638:N638)</f>
        <v>0</v>
      </c>
    </row>
    <row r="639" spans="4:16" ht="18.75" x14ac:dyDescent="0.3">
      <c r="D639" s="111">
        <f>'Staff Details'!C622</f>
        <v>0</v>
      </c>
      <c r="I639" s="110">
        <v>0</v>
      </c>
      <c r="K639" s="95">
        <f t="shared" si="53"/>
        <v>0</v>
      </c>
      <c r="M639" s="111">
        <v>0</v>
      </c>
      <c r="P639" s="112">
        <f t="shared" si="54"/>
        <v>0</v>
      </c>
    </row>
    <row r="640" spans="4:16" ht="18.75" x14ac:dyDescent="0.3">
      <c r="D640" s="111">
        <f>'Staff Details'!C623</f>
        <v>0</v>
      </c>
      <c r="I640" s="110">
        <v>0</v>
      </c>
      <c r="K640" s="95">
        <f t="shared" si="53"/>
        <v>0</v>
      </c>
      <c r="M640" s="111">
        <v>0</v>
      </c>
      <c r="P640" s="112">
        <f t="shared" si="54"/>
        <v>0</v>
      </c>
    </row>
    <row r="641" spans="4:16" ht="18.75" x14ac:dyDescent="0.3">
      <c r="D641" s="111">
        <f>'Staff Details'!C624</f>
        <v>0</v>
      </c>
      <c r="I641" s="110">
        <v>0</v>
      </c>
      <c r="K641" s="95">
        <f t="shared" si="53"/>
        <v>0</v>
      </c>
      <c r="M641" s="111">
        <v>0</v>
      </c>
      <c r="P641" s="112">
        <f t="shared" si="54"/>
        <v>0</v>
      </c>
    </row>
    <row r="642" spans="4:16" ht="18.75" x14ac:dyDescent="0.3">
      <c r="D642" s="111">
        <f>'Staff Details'!C625</f>
        <v>0</v>
      </c>
      <c r="I642" s="110">
        <v>0</v>
      </c>
      <c r="K642" s="95">
        <f t="shared" si="53"/>
        <v>0</v>
      </c>
      <c r="M642" s="111">
        <v>0</v>
      </c>
      <c r="P642" s="112">
        <f t="shared" si="54"/>
        <v>0</v>
      </c>
    </row>
    <row r="643" spans="4:16" ht="18.75" x14ac:dyDescent="0.3">
      <c r="D643" s="111">
        <f>'Staff Details'!C626</f>
        <v>0</v>
      </c>
      <c r="I643" s="110">
        <v>0</v>
      </c>
      <c r="K643" s="95">
        <f t="shared" si="53"/>
        <v>0</v>
      </c>
      <c r="M643" s="111">
        <v>0</v>
      </c>
      <c r="P643" s="112">
        <f t="shared" si="54"/>
        <v>0</v>
      </c>
    </row>
    <row r="644" spans="4:16" ht="18.75" x14ac:dyDescent="0.3">
      <c r="D644" s="111">
        <f>'Staff Details'!C627</f>
        <v>0</v>
      </c>
      <c r="I644" s="110">
        <v>0</v>
      </c>
      <c r="K644" s="95">
        <f t="shared" si="53"/>
        <v>0</v>
      </c>
      <c r="M644" s="111">
        <v>0</v>
      </c>
      <c r="P644" s="112">
        <f t="shared" si="54"/>
        <v>0</v>
      </c>
    </row>
    <row r="645" spans="4:16" ht="18.75" x14ac:dyDescent="0.3">
      <c r="D645" s="111">
        <f>'Staff Details'!C628</f>
        <v>0</v>
      </c>
      <c r="I645" s="110">
        <v>0</v>
      </c>
      <c r="K645" s="95">
        <f t="shared" si="53"/>
        <v>0</v>
      </c>
      <c r="M645" s="111">
        <v>0</v>
      </c>
      <c r="P645" s="112">
        <f t="shared" si="54"/>
        <v>0</v>
      </c>
    </row>
    <row r="646" spans="4:16" ht="18.75" x14ac:dyDescent="0.3">
      <c r="D646" s="111">
        <f>'Staff Details'!C629</f>
        <v>0</v>
      </c>
      <c r="I646" s="110">
        <v>0</v>
      </c>
      <c r="K646" s="95">
        <f t="shared" si="53"/>
        <v>0</v>
      </c>
      <c r="M646" s="111">
        <v>0</v>
      </c>
      <c r="P646" s="112">
        <f t="shared" si="54"/>
        <v>0</v>
      </c>
    </row>
    <row r="647" spans="4:16" ht="18.75" x14ac:dyDescent="0.3">
      <c r="D647" s="111">
        <f>'Staff Details'!C630</f>
        <v>0</v>
      </c>
      <c r="I647" s="110">
        <v>0</v>
      </c>
      <c r="K647" s="95">
        <f t="shared" si="53"/>
        <v>0</v>
      </c>
      <c r="M647" s="111">
        <v>0</v>
      </c>
      <c r="P647" s="112">
        <f t="shared" si="54"/>
        <v>0</v>
      </c>
    </row>
    <row r="648" spans="4:16" ht="18.75" x14ac:dyDescent="0.3">
      <c r="D648" s="111">
        <f>'Staff Details'!C631</f>
        <v>0</v>
      </c>
      <c r="I648" s="110">
        <v>0</v>
      </c>
      <c r="K648" s="95">
        <f t="shared" si="53"/>
        <v>0</v>
      </c>
      <c r="M648" s="111">
        <v>0</v>
      </c>
      <c r="P648" s="112">
        <f t="shared" si="54"/>
        <v>0</v>
      </c>
    </row>
    <row r="649" spans="4:16" ht="18.75" x14ac:dyDescent="0.3">
      <c r="D649" s="111">
        <f>'Staff Details'!C632</f>
        <v>0</v>
      </c>
      <c r="I649" s="110">
        <v>0</v>
      </c>
      <c r="K649" s="95">
        <f t="shared" si="53"/>
        <v>0</v>
      </c>
      <c r="M649" s="111">
        <v>0</v>
      </c>
      <c r="P649" s="112">
        <f t="shared" si="54"/>
        <v>0</v>
      </c>
    </row>
    <row r="650" spans="4:16" ht="18.75" x14ac:dyDescent="0.3">
      <c r="D650" s="111">
        <f>'Staff Details'!C633</f>
        <v>0</v>
      </c>
      <c r="I650" s="110">
        <v>0</v>
      </c>
      <c r="K650" s="95">
        <f t="shared" si="53"/>
        <v>0</v>
      </c>
      <c r="M650" s="111">
        <v>0</v>
      </c>
      <c r="P650" s="112">
        <f t="shared" si="54"/>
        <v>0</v>
      </c>
    </row>
    <row r="651" spans="4:16" ht="18.75" x14ac:dyDescent="0.3">
      <c r="D651" s="111">
        <f>'Staff Details'!C634</f>
        <v>0</v>
      </c>
      <c r="I651" s="110">
        <v>0</v>
      </c>
      <c r="K651" s="95">
        <f t="shared" si="53"/>
        <v>0</v>
      </c>
      <c r="M651" s="111">
        <v>0</v>
      </c>
      <c r="P651" s="112">
        <f t="shared" si="54"/>
        <v>0</v>
      </c>
    </row>
    <row r="652" spans="4:16" ht="18.75" x14ac:dyDescent="0.3">
      <c r="D652" s="111">
        <f>'Staff Details'!C635</f>
        <v>0</v>
      </c>
      <c r="I652" s="110">
        <v>0</v>
      </c>
      <c r="K652" s="95">
        <f t="shared" si="53"/>
        <v>0</v>
      </c>
      <c r="M652" s="111">
        <v>0</v>
      </c>
      <c r="P652" s="112">
        <f t="shared" si="54"/>
        <v>0</v>
      </c>
    </row>
    <row r="653" spans="4:16" ht="18.75" x14ac:dyDescent="0.3">
      <c r="D653" s="111">
        <f>'Staff Details'!C636</f>
        <v>0</v>
      </c>
      <c r="I653" s="110">
        <v>0</v>
      </c>
      <c r="K653" s="95">
        <f t="shared" si="53"/>
        <v>0</v>
      </c>
      <c r="M653" s="111">
        <v>0</v>
      </c>
      <c r="P653" s="112">
        <f t="shared" si="54"/>
        <v>0</v>
      </c>
    </row>
    <row r="654" spans="4:16" ht="18.75" x14ac:dyDescent="0.3">
      <c r="D654" s="111">
        <f>'Staff Details'!C637</f>
        <v>0</v>
      </c>
      <c r="I654" s="110">
        <v>0</v>
      </c>
      <c r="K654" s="95">
        <f t="shared" si="53"/>
        <v>0</v>
      </c>
      <c r="M654" s="111">
        <v>0</v>
      </c>
      <c r="P654" s="112">
        <f t="shared" si="54"/>
        <v>0</v>
      </c>
    </row>
    <row r="655" spans="4:16" ht="18.75" x14ac:dyDescent="0.3">
      <c r="D655" s="111">
        <f>'Staff Details'!C638</f>
        <v>0</v>
      </c>
      <c r="I655" s="110">
        <v>0</v>
      </c>
      <c r="K655" s="95">
        <f t="shared" si="53"/>
        <v>0</v>
      </c>
      <c r="M655" s="111">
        <v>0</v>
      </c>
      <c r="P655" s="112">
        <f t="shared" si="54"/>
        <v>0</v>
      </c>
    </row>
    <row r="656" spans="4:16" ht="18.75" x14ac:dyDescent="0.3">
      <c r="D656" s="111">
        <f>'Staff Details'!C639</f>
        <v>0</v>
      </c>
      <c r="I656" s="110">
        <v>0</v>
      </c>
      <c r="K656" s="95">
        <f t="shared" si="53"/>
        <v>0</v>
      </c>
      <c r="M656" s="111">
        <v>0</v>
      </c>
      <c r="P656" s="112">
        <f t="shared" si="54"/>
        <v>0</v>
      </c>
    </row>
    <row r="657" spans="4:16" ht="18.75" x14ac:dyDescent="0.3">
      <c r="D657" s="111">
        <f>'Staff Details'!C640</f>
        <v>0</v>
      </c>
      <c r="I657" s="110">
        <v>0</v>
      </c>
      <c r="K657" s="95">
        <f t="shared" si="53"/>
        <v>0</v>
      </c>
      <c r="M657" s="111">
        <v>0</v>
      </c>
      <c r="P657" s="112">
        <f t="shared" si="54"/>
        <v>0</v>
      </c>
    </row>
    <row r="658" spans="4:16" ht="18.75" x14ac:dyDescent="0.3">
      <c r="D658" s="111">
        <f>'Staff Details'!C641</f>
        <v>0</v>
      </c>
      <c r="I658" s="110">
        <v>0</v>
      </c>
      <c r="K658" s="95">
        <f t="shared" si="53"/>
        <v>0</v>
      </c>
      <c r="M658" s="111">
        <v>0</v>
      </c>
      <c r="P658" s="112">
        <f t="shared" si="54"/>
        <v>0</v>
      </c>
    </row>
    <row r="659" spans="4:16" ht="18.75" x14ac:dyDescent="0.3">
      <c r="D659" s="111">
        <f>'Staff Details'!C642</f>
        <v>0</v>
      </c>
      <c r="I659" s="110">
        <v>0</v>
      </c>
      <c r="K659" s="95">
        <f t="shared" si="53"/>
        <v>0</v>
      </c>
      <c r="M659" s="111">
        <v>0</v>
      </c>
      <c r="P659" s="112">
        <f t="shared" si="54"/>
        <v>0</v>
      </c>
    </row>
    <row r="660" spans="4:16" ht="18.75" x14ac:dyDescent="0.3">
      <c r="D660" s="111">
        <f>'Staff Details'!C643</f>
        <v>0</v>
      </c>
      <c r="I660" s="110">
        <v>0</v>
      </c>
      <c r="K660" s="95">
        <f t="shared" si="53"/>
        <v>0</v>
      </c>
      <c r="M660" s="111">
        <v>0</v>
      </c>
      <c r="P660" s="112">
        <f t="shared" si="54"/>
        <v>0</v>
      </c>
    </row>
    <row r="661" spans="4:16" ht="18.75" x14ac:dyDescent="0.3">
      <c r="D661" s="111">
        <f>'Staff Details'!C644</f>
        <v>0</v>
      </c>
      <c r="I661" s="110">
        <v>0</v>
      </c>
      <c r="K661" s="95">
        <f t="shared" si="53"/>
        <v>0</v>
      </c>
      <c r="M661" s="111">
        <v>0</v>
      </c>
      <c r="P661" s="112">
        <f t="shared" si="54"/>
        <v>0</v>
      </c>
    </row>
    <row r="662" spans="4:16" ht="18.75" x14ac:dyDescent="0.3">
      <c r="D662" s="111">
        <f>'Staff Details'!C645</f>
        <v>0</v>
      </c>
      <c r="I662" s="110">
        <v>0</v>
      </c>
      <c r="K662" s="95">
        <f t="shared" si="53"/>
        <v>0</v>
      </c>
      <c r="M662" s="111">
        <v>0</v>
      </c>
      <c r="P662" s="112">
        <f t="shared" si="54"/>
        <v>0</v>
      </c>
    </row>
    <row r="663" spans="4:16" ht="18.75" x14ac:dyDescent="0.3">
      <c r="D663" s="111">
        <f>'Staff Details'!C646</f>
        <v>0</v>
      </c>
      <c r="I663" s="110">
        <v>0</v>
      </c>
      <c r="K663" s="95">
        <f t="shared" si="53"/>
        <v>0</v>
      </c>
      <c r="M663" s="111">
        <v>0</v>
      </c>
      <c r="P663" s="112">
        <f t="shared" si="54"/>
        <v>0</v>
      </c>
    </row>
    <row r="664" spans="4:16" ht="18.75" x14ac:dyDescent="0.3">
      <c r="D664" s="111">
        <f>'Staff Details'!C647</f>
        <v>0</v>
      </c>
      <c r="I664" s="110">
        <v>0</v>
      </c>
      <c r="K664" s="95">
        <f t="shared" si="53"/>
        <v>0</v>
      </c>
      <c r="M664" s="111">
        <v>0</v>
      </c>
      <c r="P664" s="112">
        <f t="shared" si="54"/>
        <v>0</v>
      </c>
    </row>
    <row r="665" spans="4:16" ht="18.75" x14ac:dyDescent="0.3">
      <c r="D665" s="111">
        <f>'Staff Details'!C648</f>
        <v>0</v>
      </c>
      <c r="I665" s="110">
        <v>0</v>
      </c>
      <c r="K665" s="95">
        <f t="shared" si="53"/>
        <v>0</v>
      </c>
      <c r="M665" s="111">
        <v>0</v>
      </c>
      <c r="P665" s="112">
        <f t="shared" si="54"/>
        <v>0</v>
      </c>
    </row>
    <row r="666" spans="4:16" ht="18.75" x14ac:dyDescent="0.3">
      <c r="D666" s="111">
        <f>'Staff Details'!C649</f>
        <v>0</v>
      </c>
      <c r="K666" s="95">
        <f t="shared" si="53"/>
        <v>0</v>
      </c>
      <c r="P666" s="112">
        <f t="shared" si="54"/>
        <v>0</v>
      </c>
    </row>
    <row r="667" spans="4:16" ht="18.75" x14ac:dyDescent="0.3">
      <c r="D667" s="111">
        <f>'Staff Details'!C650</f>
        <v>0</v>
      </c>
      <c r="K667" s="95">
        <f t="shared" si="53"/>
        <v>0</v>
      </c>
      <c r="P667" s="112">
        <f t="shared" si="54"/>
        <v>0</v>
      </c>
    </row>
    <row r="668" spans="4:16" ht="18.75" x14ac:dyDescent="0.3">
      <c r="D668" s="111">
        <f>'Staff Details'!C651</f>
        <v>0</v>
      </c>
      <c r="K668" s="95">
        <f t="shared" si="53"/>
        <v>0</v>
      </c>
      <c r="P668" s="112">
        <f t="shared" si="54"/>
        <v>0</v>
      </c>
    </row>
    <row r="669" spans="4:16" ht="18.75" x14ac:dyDescent="0.3">
      <c r="D669" s="111">
        <f>'Staff Details'!C652</f>
        <v>0</v>
      </c>
      <c r="K669" s="95">
        <f t="shared" si="53"/>
        <v>0</v>
      </c>
      <c r="P669" s="112">
        <f t="shared" si="54"/>
        <v>0</v>
      </c>
    </row>
    <row r="670" spans="4:16" ht="18.75" x14ac:dyDescent="0.3">
      <c r="D670" s="111">
        <f>'Staff Details'!C653</f>
        <v>0</v>
      </c>
      <c r="P670" s="112">
        <f t="shared" si="54"/>
        <v>0</v>
      </c>
    </row>
    <row r="671" spans="4:16" ht="18.75" x14ac:dyDescent="0.3">
      <c r="D671" s="111">
        <f>'Staff Details'!C654</f>
        <v>0</v>
      </c>
    </row>
  </sheetData>
  <mergeCells count="7">
    <mergeCell ref="P20:R20"/>
    <mergeCell ref="D17:M17"/>
    <mergeCell ref="H18:N18"/>
    <mergeCell ref="D23:L23"/>
    <mergeCell ref="D34:N34"/>
    <mergeCell ref="B20:K20"/>
    <mergeCell ref="L20:N20"/>
  </mergeCells>
  <printOptions horizontalCentered="1"/>
  <pageMargins left="0.7" right="0.7" top="0.75" bottom="0.75" header="0.3" footer="0.3"/>
  <pageSetup paperSize="8" scale="10" fitToWidth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Q48"/>
  <sheetViews>
    <sheetView topLeftCell="A4" workbookViewId="0">
      <selection activeCell="A4" sqref="A4"/>
    </sheetView>
  </sheetViews>
  <sheetFormatPr defaultRowHeight="12.75" x14ac:dyDescent="0.2"/>
  <cols>
    <col min="1" max="1" width="5.140625" customWidth="1"/>
    <col min="2" max="2" width="29.5703125" customWidth="1"/>
    <col min="3" max="3" width="11.42578125" style="2" customWidth="1"/>
    <col min="4" max="4" width="10.7109375" style="2" customWidth="1"/>
    <col min="5" max="5" width="20.5703125" style="2" customWidth="1"/>
    <col min="6" max="6" width="10" style="2" customWidth="1"/>
    <col min="7" max="7" width="10.85546875" customWidth="1"/>
    <col min="8" max="8" width="11" customWidth="1"/>
    <col min="9" max="9" width="10.5703125" customWidth="1"/>
    <col min="10" max="10" width="11.7109375" customWidth="1"/>
    <col min="11" max="11" width="22" customWidth="1"/>
    <col min="12" max="12" width="12.7109375" customWidth="1"/>
    <col min="13" max="13" width="23.7109375" customWidth="1"/>
    <col min="14" max="14" width="20.42578125" customWidth="1"/>
    <col min="15" max="15" width="11.7109375" customWidth="1"/>
    <col min="16" max="16" width="10.7109375" customWidth="1"/>
  </cols>
  <sheetData>
    <row r="2" spans="1:17" ht="20.25" x14ac:dyDescent="0.3">
      <c r="A2" s="10"/>
      <c r="B2" s="224" t="s">
        <v>249</v>
      </c>
      <c r="C2" s="224"/>
      <c r="D2" s="224"/>
      <c r="E2" s="224"/>
      <c r="F2" s="224"/>
      <c r="G2" s="138"/>
    </row>
    <row r="3" spans="1:17" ht="20.25" x14ac:dyDescent="0.25">
      <c r="A3" s="10"/>
      <c r="B3" s="223" t="s">
        <v>109</v>
      </c>
      <c r="C3" s="223"/>
      <c r="D3" s="223"/>
      <c r="E3" s="223"/>
      <c r="F3" s="223"/>
      <c r="G3" s="223"/>
    </row>
    <row r="4" spans="1:17" ht="20.25" x14ac:dyDescent="0.3">
      <c r="A4" s="10"/>
      <c r="B4" s="132" t="s">
        <v>287</v>
      </c>
      <c r="C4" s="139"/>
      <c r="D4" s="139"/>
      <c r="E4" s="139"/>
      <c r="F4" s="139"/>
      <c r="G4" s="138"/>
    </row>
    <row r="5" spans="1:17" ht="75" x14ac:dyDescent="0.3">
      <c r="A5" s="108" t="s">
        <v>10</v>
      </c>
      <c r="B5" s="135" t="s">
        <v>100</v>
      </c>
      <c r="C5" s="136" t="s">
        <v>101</v>
      </c>
      <c r="D5" s="137" t="s">
        <v>262</v>
      </c>
      <c r="E5" s="113" t="s">
        <v>263</v>
      </c>
      <c r="G5" s="10"/>
      <c r="P5" s="133" t="s">
        <v>17</v>
      </c>
      <c r="Q5" s="137" t="s">
        <v>102</v>
      </c>
    </row>
    <row r="6" spans="1:17" ht="18.75" x14ac:dyDescent="0.3">
      <c r="A6" s="108"/>
      <c r="B6" s="108"/>
      <c r="C6" s="133"/>
      <c r="D6" s="137">
        <v>0.13</v>
      </c>
      <c r="G6" s="10"/>
      <c r="P6" s="133"/>
      <c r="Q6" s="134">
        <v>5.5E-2</v>
      </c>
    </row>
    <row r="7" spans="1:17" ht="15.75" x14ac:dyDescent="0.25">
      <c r="A7" s="108"/>
      <c r="B7" s="108"/>
      <c r="C7" s="133" t="s">
        <v>19</v>
      </c>
      <c r="D7" s="133" t="s">
        <v>19</v>
      </c>
      <c r="G7" s="10"/>
      <c r="P7" s="133" t="s">
        <v>19</v>
      </c>
      <c r="Q7" s="133" t="s">
        <v>19</v>
      </c>
    </row>
    <row r="8" spans="1:17" ht="18.75" x14ac:dyDescent="0.3">
      <c r="A8" s="20" t="str">
        <f>'Payroll '!A24</f>
        <v>001</v>
      </c>
      <c r="B8" s="20" t="str">
        <f>'Payroll '!B24</f>
        <v>MICHAEL ASARE YEBOAH</v>
      </c>
      <c r="C8" s="21">
        <f>'Payroll '!D24</f>
        <v>1825</v>
      </c>
      <c r="D8" s="21">
        <f>'Payroll '!R24</f>
        <v>237.25</v>
      </c>
      <c r="E8" s="96" t="s">
        <v>250</v>
      </c>
      <c r="P8" s="21">
        <f t="shared" ref="P8:P13" si="0">D8+Q8</f>
        <v>337.63</v>
      </c>
      <c r="Q8" s="21">
        <f>'Payroll '!I24</f>
        <v>100.38</v>
      </c>
    </row>
    <row r="9" spans="1:17" ht="18.75" x14ac:dyDescent="0.3">
      <c r="A9" s="20" t="str">
        <f>'Payroll '!A25</f>
        <v>002</v>
      </c>
      <c r="B9" s="20" t="str">
        <f>'Payroll '!B25</f>
        <v>KWAME ANIN FRIMPONG</v>
      </c>
      <c r="C9" s="21">
        <f>'Payroll '!D25</f>
        <v>1500</v>
      </c>
      <c r="D9" s="21">
        <f>'Payroll '!R25</f>
        <v>195</v>
      </c>
      <c r="E9" s="96" t="s">
        <v>251</v>
      </c>
      <c r="P9" s="21">
        <f t="shared" si="0"/>
        <v>277.5</v>
      </c>
      <c r="Q9" s="21">
        <f>'Payroll '!I25</f>
        <v>82.5</v>
      </c>
    </row>
    <row r="10" spans="1:17" ht="18.75" x14ac:dyDescent="0.3">
      <c r="A10" s="20" t="str">
        <f>'Payroll '!A26</f>
        <v>003</v>
      </c>
      <c r="B10" s="20" t="str">
        <f>'Payroll '!B26</f>
        <v>BERNARD O. GYAMFI</v>
      </c>
      <c r="C10" s="21">
        <f>'Payroll '!D26</f>
        <v>1166</v>
      </c>
      <c r="D10" s="21">
        <f>'Payroll '!R26</f>
        <v>151.58000000000001</v>
      </c>
      <c r="E10" s="96" t="s">
        <v>252</v>
      </c>
      <c r="P10" s="21">
        <f t="shared" si="0"/>
        <v>215.71</v>
      </c>
      <c r="Q10" s="21">
        <f>'Payroll '!I26</f>
        <v>64.13</v>
      </c>
    </row>
    <row r="11" spans="1:17" ht="18.75" x14ac:dyDescent="0.3">
      <c r="A11" s="20" t="str">
        <f>'Payroll '!A27</f>
        <v>004</v>
      </c>
      <c r="B11" s="20" t="str">
        <f>'Payroll '!B27</f>
        <v>KUMI FRANCIS</v>
      </c>
      <c r="C11" s="21">
        <f>'Payroll '!D27</f>
        <v>935</v>
      </c>
      <c r="D11" s="21">
        <f>'Payroll '!R27</f>
        <v>121.55</v>
      </c>
      <c r="E11" s="96" t="s">
        <v>253</v>
      </c>
      <c r="P11" s="21">
        <f t="shared" si="0"/>
        <v>172.97499999999999</v>
      </c>
      <c r="Q11" s="21">
        <f>'Payroll '!I27</f>
        <v>51.424999999999997</v>
      </c>
    </row>
    <row r="12" spans="1:17" ht="18.75" x14ac:dyDescent="0.3">
      <c r="A12" s="20" t="str">
        <f>'Payroll '!A28</f>
        <v>005</v>
      </c>
      <c r="B12" s="20" t="str">
        <f>'Payroll '!B28</f>
        <v>CHARLES O. ADDAI</v>
      </c>
      <c r="C12" s="21">
        <f>'Payroll '!D28</f>
        <v>716.1</v>
      </c>
      <c r="D12" s="21">
        <f>'Payroll '!R28</f>
        <v>93.093000000000004</v>
      </c>
      <c r="E12" s="96" t="s">
        <v>254</v>
      </c>
      <c r="P12" s="21">
        <f t="shared" si="0"/>
        <v>132.4785</v>
      </c>
      <c r="Q12" s="21">
        <f>'Payroll '!I28</f>
        <v>39.3855</v>
      </c>
    </row>
    <row r="13" spans="1:17" ht="18.75" x14ac:dyDescent="0.3">
      <c r="A13" s="20" t="str">
        <f>'Payroll '!A29</f>
        <v>006</v>
      </c>
      <c r="B13" s="20" t="str">
        <f>'Payroll '!B29</f>
        <v>AMORINE AMANOR</v>
      </c>
      <c r="C13" s="21">
        <f>'Payroll '!D29</f>
        <v>1000</v>
      </c>
      <c r="D13" s="21">
        <f>'Payroll '!R29</f>
        <v>130</v>
      </c>
      <c r="E13" s="96" t="s">
        <v>255</v>
      </c>
      <c r="P13" s="21">
        <f t="shared" si="0"/>
        <v>185</v>
      </c>
      <c r="Q13" s="21">
        <f>'Payroll '!I29</f>
        <v>55</v>
      </c>
    </row>
    <row r="14" spans="1:17" ht="18.75" x14ac:dyDescent="0.3">
      <c r="A14" s="20" t="str">
        <f>'Payroll '!A30</f>
        <v>007</v>
      </c>
      <c r="B14" s="20" t="s">
        <v>229</v>
      </c>
      <c r="C14" s="21">
        <f>'Payroll '!D39</f>
        <v>550</v>
      </c>
      <c r="D14" s="21">
        <f>'Payroll '!R39</f>
        <v>71.5</v>
      </c>
      <c r="E14" s="96" t="s">
        <v>256</v>
      </c>
      <c r="P14" s="21">
        <f>Q14+D14</f>
        <v>101.75</v>
      </c>
      <c r="Q14" s="21">
        <f>'Payroll '!I39</f>
        <v>30.25</v>
      </c>
    </row>
    <row r="15" spans="1:17" ht="18.75" x14ac:dyDescent="0.3">
      <c r="A15" s="20" t="str">
        <f>'Payroll '!A31</f>
        <v>008</v>
      </c>
      <c r="B15" s="20" t="s">
        <v>74</v>
      </c>
      <c r="C15" s="21">
        <f>'Payroll '!D43</f>
        <v>715</v>
      </c>
      <c r="D15" s="21">
        <f>'Payroll '!R43</f>
        <v>92.95</v>
      </c>
      <c r="E15" s="96" t="s">
        <v>257</v>
      </c>
      <c r="P15" s="21">
        <f>Q15+D15</f>
        <v>132.27500000000001</v>
      </c>
      <c r="Q15" s="21">
        <f>'Payroll '!I43</f>
        <v>39.325000000000003</v>
      </c>
    </row>
    <row r="16" spans="1:17" s="4" customFormat="1" ht="18.75" x14ac:dyDescent="0.3">
      <c r="A16" s="20" t="str">
        <f>'Payroll '!A35</f>
        <v>009</v>
      </c>
      <c r="B16" s="20" t="s">
        <v>77</v>
      </c>
      <c r="C16" s="21">
        <f>'Payroll '!D45</f>
        <v>550</v>
      </c>
      <c r="D16" s="21">
        <f>'Payroll '!R45</f>
        <v>71.5</v>
      </c>
      <c r="E16" s="96" t="s">
        <v>294</v>
      </c>
      <c r="P16" s="21">
        <f>Q16+D16</f>
        <v>101.75</v>
      </c>
      <c r="Q16" s="21">
        <f>'Payroll '!I45</f>
        <v>30.25</v>
      </c>
    </row>
    <row r="17" spans="1:17" s="4" customFormat="1" ht="18.75" x14ac:dyDescent="0.3">
      <c r="A17" s="20" t="str">
        <f>'Payroll '!A36</f>
        <v>010</v>
      </c>
      <c r="B17" s="20" t="s">
        <v>293</v>
      </c>
      <c r="C17" s="21">
        <v>700</v>
      </c>
      <c r="D17" s="21">
        <f>'Payroll '!R46</f>
        <v>91</v>
      </c>
      <c r="E17" s="96" t="s">
        <v>258</v>
      </c>
      <c r="P17" s="21" t="e">
        <f>Q17+#REF!</f>
        <v>#REF!</v>
      </c>
      <c r="Q17" s="21" t="e">
        <f>'Payroll '!#REF!</f>
        <v>#REF!</v>
      </c>
    </row>
    <row r="18" spans="1:17" ht="18.75" x14ac:dyDescent="0.3">
      <c r="A18" s="20" t="str">
        <f>'Payroll '!A37</f>
        <v>011</v>
      </c>
      <c r="B18" s="20" t="s">
        <v>117</v>
      </c>
      <c r="C18" s="21">
        <f>'Payroll '!D50</f>
        <v>550</v>
      </c>
      <c r="D18" s="21">
        <f>'Payroll '!R50</f>
        <v>71.5</v>
      </c>
      <c r="E18" s="96" t="s">
        <v>264</v>
      </c>
      <c r="P18" s="21">
        <f>Q18+D18</f>
        <v>101.75</v>
      </c>
      <c r="Q18" s="21">
        <f>'Payroll '!I50</f>
        <v>30.25</v>
      </c>
    </row>
    <row r="19" spans="1:17" ht="18.75" x14ac:dyDescent="0.3">
      <c r="A19" s="20" t="str">
        <f>'Payroll '!A38</f>
        <v>012</v>
      </c>
      <c r="B19" s="20" t="s">
        <v>118</v>
      </c>
      <c r="C19" s="21">
        <f>'Payroll '!D30</f>
        <v>935</v>
      </c>
      <c r="D19" s="21">
        <f>'Payroll '!R30</f>
        <v>121.55</v>
      </c>
      <c r="E19" s="96" t="s">
        <v>259</v>
      </c>
      <c r="P19" s="21">
        <f>Q19+D19</f>
        <v>172.97499999999999</v>
      </c>
      <c r="Q19" s="21">
        <f>'Payroll '!I30</f>
        <v>51.424999999999997</v>
      </c>
    </row>
    <row r="20" spans="1:17" ht="18.75" x14ac:dyDescent="0.3">
      <c r="A20" s="20" t="str">
        <f>'Payroll '!A39</f>
        <v>013</v>
      </c>
      <c r="B20" s="20" t="s">
        <v>236</v>
      </c>
      <c r="C20" s="21">
        <v>770</v>
      </c>
      <c r="D20" s="21">
        <v>100.1</v>
      </c>
      <c r="E20" s="96" t="s">
        <v>260</v>
      </c>
      <c r="P20" s="21">
        <f>SUM(D20:D20)</f>
        <v>100.1</v>
      </c>
      <c r="Q20" s="21">
        <v>42.35</v>
      </c>
    </row>
    <row r="21" spans="1:17" ht="22.5" x14ac:dyDescent="0.55000000000000004">
      <c r="A21" s="20" t="str">
        <f>'Payroll '!A40</f>
        <v>014</v>
      </c>
      <c r="B21" s="20" t="s">
        <v>228</v>
      </c>
      <c r="C21" s="94">
        <v>770</v>
      </c>
      <c r="D21" s="94">
        <v>100.1</v>
      </c>
      <c r="E21" s="96" t="s">
        <v>261</v>
      </c>
      <c r="P21" s="94">
        <f>SUM(D21:D21)</f>
        <v>100.1</v>
      </c>
      <c r="Q21" s="21">
        <v>42.35</v>
      </c>
    </row>
    <row r="22" spans="1:17" ht="20.25" x14ac:dyDescent="0.55000000000000004">
      <c r="A22" s="10"/>
      <c r="B22" s="20" t="s">
        <v>17</v>
      </c>
      <c r="C22" s="27">
        <f>SUM(C8:C21)</f>
        <v>12682.1</v>
      </c>
      <c r="D22" s="27">
        <f>SUM(D8:D21)</f>
        <v>1648.6729999999998</v>
      </c>
      <c r="G22" s="10"/>
      <c r="P22" s="27" t="e">
        <f>SUM(P8:P22)</f>
        <v>#REF!</v>
      </c>
      <c r="Q22" s="94">
        <v>55</v>
      </c>
    </row>
    <row r="23" spans="1:17" ht="18" x14ac:dyDescent="0.4">
      <c r="A23" s="10"/>
      <c r="B23" s="20"/>
      <c r="G23" s="10"/>
      <c r="N23" s="27"/>
    </row>
    <row r="26" spans="1:17" ht="15" x14ac:dyDescent="0.35">
      <c r="B26" s="1"/>
      <c r="C26" s="5"/>
      <c r="D26" s="5"/>
      <c r="E26" s="5"/>
      <c r="F26" s="5"/>
    </row>
    <row r="27" spans="1:17" x14ac:dyDescent="0.2">
      <c r="A27" s="1"/>
      <c r="B27" s="1"/>
      <c r="C27" s="3"/>
      <c r="D27" s="3"/>
      <c r="E27" s="3"/>
      <c r="F27" s="3"/>
    </row>
    <row r="28" spans="1:17" x14ac:dyDescent="0.2">
      <c r="A28" s="1"/>
      <c r="B28" s="1"/>
      <c r="C28" s="3"/>
      <c r="D28" s="3"/>
      <c r="E28" s="3"/>
      <c r="F28" s="3"/>
    </row>
    <row r="29" spans="1:17" x14ac:dyDescent="0.2">
      <c r="A29" s="1"/>
      <c r="B29" s="1"/>
      <c r="C29" s="3"/>
      <c r="D29" s="3"/>
      <c r="E29" s="3"/>
      <c r="F29" s="3"/>
    </row>
    <row r="30" spans="1:17" x14ac:dyDescent="0.2">
      <c r="A30" s="1"/>
      <c r="B30" s="1"/>
      <c r="C30" s="3"/>
      <c r="D30" s="3"/>
      <c r="E30" s="3"/>
      <c r="F30" s="3"/>
    </row>
    <row r="31" spans="1:17" x14ac:dyDescent="0.2">
      <c r="A31" s="1"/>
      <c r="B31" s="1"/>
      <c r="C31" s="3"/>
      <c r="D31" s="3"/>
      <c r="E31" s="3"/>
      <c r="F31" s="3"/>
    </row>
    <row r="32" spans="1:17" x14ac:dyDescent="0.2">
      <c r="A32" s="1"/>
      <c r="B32" s="1"/>
      <c r="C32" s="3"/>
      <c r="D32" s="3"/>
      <c r="E32" s="3"/>
      <c r="F32" s="3"/>
    </row>
    <row r="33" spans="1:6" x14ac:dyDescent="0.2">
      <c r="A33" s="1"/>
      <c r="B33" s="1"/>
      <c r="C33" s="3"/>
      <c r="D33" s="3"/>
      <c r="E33" s="3"/>
      <c r="F33" s="3"/>
    </row>
    <row r="34" spans="1:6" x14ac:dyDescent="0.2">
      <c r="A34" s="1"/>
      <c r="B34" s="1"/>
      <c r="C34" s="3"/>
      <c r="D34" s="3"/>
      <c r="E34" s="3"/>
      <c r="F34" s="3"/>
    </row>
    <row r="35" spans="1:6" x14ac:dyDescent="0.2">
      <c r="A35" s="1"/>
      <c r="B35" s="1"/>
      <c r="C35" s="3"/>
      <c r="D35" s="3"/>
      <c r="E35" s="3"/>
      <c r="F35" s="3"/>
    </row>
    <row r="36" spans="1:6" x14ac:dyDescent="0.2">
      <c r="A36" s="1"/>
      <c r="B36" s="1"/>
      <c r="C36" s="3"/>
      <c r="D36" s="3"/>
      <c r="E36" s="3"/>
      <c r="F36" s="3"/>
    </row>
    <row r="37" spans="1:6" x14ac:dyDescent="0.2">
      <c r="A37" s="8"/>
      <c r="B37" s="1"/>
      <c r="C37" s="3"/>
      <c r="D37" s="3"/>
      <c r="E37" s="3"/>
      <c r="F37" s="3"/>
    </row>
    <row r="38" spans="1:6" x14ac:dyDescent="0.2">
      <c r="A38" s="1"/>
      <c r="B38" s="1"/>
      <c r="C38" s="3"/>
      <c r="D38" s="3"/>
      <c r="E38" s="3"/>
      <c r="F38" s="3"/>
    </row>
    <row r="39" spans="1:6" x14ac:dyDescent="0.2">
      <c r="A39" s="1"/>
      <c r="B39" s="1"/>
      <c r="C39" s="3"/>
      <c r="D39" s="3"/>
      <c r="E39" s="3"/>
      <c r="F39" s="3"/>
    </row>
    <row r="40" spans="1:6" x14ac:dyDescent="0.2">
      <c r="A40" s="1"/>
      <c r="B40" s="1"/>
      <c r="C40" s="3"/>
      <c r="D40" s="3"/>
      <c r="E40" s="3"/>
      <c r="F40" s="3"/>
    </row>
    <row r="48" spans="1:6" x14ac:dyDescent="0.2">
      <c r="A48" s="7"/>
    </row>
  </sheetData>
  <mergeCells count="2">
    <mergeCell ref="B3:G3"/>
    <mergeCell ref="B2:F2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73"/>
  <sheetViews>
    <sheetView tabSelected="1" workbookViewId="0">
      <selection activeCell="E76" sqref="E76"/>
    </sheetView>
  </sheetViews>
  <sheetFormatPr defaultRowHeight="12.75" x14ac:dyDescent="0.2"/>
  <cols>
    <col min="1" max="1" width="5" style="1" customWidth="1"/>
    <col min="2" max="2" width="31.7109375" style="1" customWidth="1"/>
    <col min="3" max="3" width="6.7109375" style="1" customWidth="1"/>
    <col min="4" max="4" width="11.7109375" style="3" customWidth="1"/>
    <col min="5" max="5" width="19" style="114" bestFit="1" customWidth="1"/>
    <col min="6" max="16384" width="9.140625" style="1"/>
  </cols>
  <sheetData>
    <row r="1" spans="1:5" ht="15.75" x14ac:dyDescent="0.2">
      <c r="A1" s="221"/>
      <c r="B1" s="221"/>
      <c r="C1" s="221"/>
      <c r="D1" s="221"/>
      <c r="E1" s="221"/>
    </row>
    <row r="2" spans="1:5" ht="15.75" x14ac:dyDescent="0.2">
      <c r="A2" s="222" t="s">
        <v>284</v>
      </c>
      <c r="B2" s="222"/>
      <c r="C2" s="222"/>
      <c r="D2" s="222"/>
    </row>
    <row r="3" spans="1:5" x14ac:dyDescent="0.2">
      <c r="A3" s="1" t="s">
        <v>285</v>
      </c>
    </row>
    <row r="4" spans="1:5" x14ac:dyDescent="0.2">
      <c r="A4" s="6"/>
      <c r="B4" s="6" t="s">
        <v>285</v>
      </c>
      <c r="C4" s="6" t="s">
        <v>111</v>
      </c>
      <c r="D4" s="113"/>
    </row>
    <row r="5" spans="1:5" x14ac:dyDescent="0.2">
      <c r="A5" s="6"/>
      <c r="B5" s="6"/>
      <c r="C5" s="6"/>
      <c r="D5" s="113"/>
    </row>
    <row r="6" spans="1:5" ht="15.75" customHeight="1" x14ac:dyDescent="0.2">
      <c r="A6" s="6"/>
      <c r="B6" s="6"/>
      <c r="C6" s="6"/>
      <c r="D6" s="113"/>
    </row>
    <row r="7" spans="1:5" ht="14.25" customHeight="1" x14ac:dyDescent="0.2">
      <c r="A7" s="156"/>
      <c r="B7" s="156"/>
      <c r="C7" s="156"/>
      <c r="D7" s="157" t="s">
        <v>99</v>
      </c>
      <c r="E7" s="158"/>
    </row>
    <row r="8" spans="1:5" ht="14.25" x14ac:dyDescent="0.2">
      <c r="A8" s="156" t="s">
        <v>10</v>
      </c>
      <c r="B8" s="156" t="s">
        <v>103</v>
      </c>
      <c r="C8" s="156" t="s">
        <v>98</v>
      </c>
      <c r="D8" s="159" t="s">
        <v>19</v>
      </c>
      <c r="E8" s="158" t="s">
        <v>119</v>
      </c>
    </row>
    <row r="9" spans="1:5" ht="14.25" x14ac:dyDescent="0.2">
      <c r="A9" s="160" t="str">
        <f>'Payroll '!A24</f>
        <v>001</v>
      </c>
      <c r="B9" s="160" t="str">
        <f>'Payroll '!B24</f>
        <v>MICHAEL ASARE YEBOAH</v>
      </c>
      <c r="C9" s="160"/>
      <c r="D9" s="161">
        <f>'Payroll '!Q24</f>
        <v>1476.2099999999998</v>
      </c>
      <c r="E9" s="158"/>
    </row>
    <row r="10" spans="1:5" ht="14.25" x14ac:dyDescent="0.2">
      <c r="A10" s="160" t="str">
        <f>'Payroll '!A25</f>
        <v>002</v>
      </c>
      <c r="B10" s="160" t="str">
        <f>'Payroll '!B25</f>
        <v>KWAME ANIN FRIMPONG</v>
      </c>
      <c r="C10" s="162">
        <f>'Payroll '!S25</f>
        <v>1460</v>
      </c>
      <c r="D10" s="161">
        <f>'Payroll '!Q25</f>
        <v>1222.8399999999999</v>
      </c>
      <c r="E10" s="158">
        <v>2010001001026</v>
      </c>
    </row>
    <row r="11" spans="1:5" ht="14.25" x14ac:dyDescent="0.2">
      <c r="A11" s="160" t="str">
        <f>'Payroll '!A26</f>
        <v>003</v>
      </c>
      <c r="B11" s="160" t="str">
        <f>'Payroll '!B26</f>
        <v>BERNARD O. GYAMFI</v>
      </c>
      <c r="C11" s="162">
        <f>'Payroll '!S26</f>
        <v>232</v>
      </c>
      <c r="D11" s="161">
        <f>'Payroll '!Q26</f>
        <v>962.43999999999983</v>
      </c>
      <c r="E11" s="158">
        <v>2010001000232</v>
      </c>
    </row>
    <row r="12" spans="1:5" ht="14.25" x14ac:dyDescent="0.2">
      <c r="A12" s="160" t="str">
        <f>'Payroll '!A27</f>
        <v>004</v>
      </c>
      <c r="B12" s="160" t="str">
        <f>'Payroll '!B27</f>
        <v>KUMI FRANCIS</v>
      </c>
      <c r="C12" s="162">
        <f>'Payroll '!S27</f>
        <v>684</v>
      </c>
      <c r="D12" s="161">
        <f>'Payroll '!Q27</f>
        <v>782.35</v>
      </c>
      <c r="E12" s="158">
        <v>1010001000684</v>
      </c>
    </row>
    <row r="13" spans="1:5" ht="14.25" x14ac:dyDescent="0.2">
      <c r="A13" s="160" t="str">
        <f>'Payroll '!A28</f>
        <v>005</v>
      </c>
      <c r="B13" s="160" t="str">
        <f>'Payroll '!B28</f>
        <v>CHARLES O. ADDAI</v>
      </c>
      <c r="C13" s="162">
        <f>'Payroll '!S28</f>
        <v>687</v>
      </c>
      <c r="D13" s="161">
        <f>'Payroll '!Q28</f>
        <v>611.68000000000006</v>
      </c>
      <c r="E13" s="158">
        <v>1010001000687</v>
      </c>
    </row>
    <row r="14" spans="1:5" ht="14.25" x14ac:dyDescent="0.2">
      <c r="A14" s="160" t="str">
        <f>'Payroll '!A29</f>
        <v>006</v>
      </c>
      <c r="B14" s="160" t="str">
        <f>'Payroll '!B35</f>
        <v>SARFOWAA LINDA</v>
      </c>
      <c r="C14" s="162"/>
      <c r="D14" s="161">
        <f>'Payroll '!Q35</f>
        <v>373.8</v>
      </c>
      <c r="E14" s="158"/>
    </row>
    <row r="15" spans="1:5" ht="14.25" x14ac:dyDescent="0.2">
      <c r="A15" s="160" t="str">
        <f>'Payroll '!A30</f>
        <v>007</v>
      </c>
      <c r="B15" s="160" t="str">
        <f>'Payroll '!B36</f>
        <v>SENORITA ASARE YEBOAH</v>
      </c>
      <c r="C15" s="162"/>
      <c r="D15" s="161">
        <f>'Payroll '!Q36</f>
        <v>373.8</v>
      </c>
      <c r="E15" s="158"/>
    </row>
    <row r="16" spans="1:5" ht="14.25" x14ac:dyDescent="0.2">
      <c r="A16" s="160" t="str">
        <f>'Payroll '!A31</f>
        <v>008</v>
      </c>
      <c r="B16" s="160" t="s">
        <v>121</v>
      </c>
      <c r="C16" s="162">
        <f>'Payroll '!S29</f>
        <v>787</v>
      </c>
      <c r="D16" s="161">
        <v>0</v>
      </c>
      <c r="E16" s="158"/>
    </row>
    <row r="17" spans="1:5" ht="14.25" x14ac:dyDescent="0.2">
      <c r="A17" s="160" t="str">
        <f>'Payroll '!A35</f>
        <v>009</v>
      </c>
      <c r="B17" s="160" t="s">
        <v>238</v>
      </c>
      <c r="C17" s="162"/>
      <c r="D17" s="161">
        <v>373.8</v>
      </c>
      <c r="E17" s="158"/>
    </row>
    <row r="18" spans="1:5" ht="14.25" x14ac:dyDescent="0.2">
      <c r="A18" s="160" t="str">
        <f>'Payroll '!A36</f>
        <v>010</v>
      </c>
      <c r="B18" s="160" t="str">
        <f>'Payroll '!B38</f>
        <v>BARTLETT ASARE YEBOAH</v>
      </c>
      <c r="C18" s="162"/>
      <c r="D18" s="161">
        <f>'Payroll '!Q38</f>
        <v>360.15</v>
      </c>
      <c r="E18" s="158"/>
    </row>
    <row r="19" spans="1:5" ht="14.25" x14ac:dyDescent="0.2">
      <c r="A19" s="160" t="str">
        <f>'Payroll '!A37</f>
        <v>011</v>
      </c>
      <c r="B19" s="160" t="str">
        <f>'Payroll '!B39</f>
        <v>CLEOPATRA KYEREWAA A.</v>
      </c>
      <c r="C19" s="162">
        <f>'Payroll '!S39</f>
        <v>2008</v>
      </c>
      <c r="D19" s="161">
        <f>'Payroll '!Q39</f>
        <v>481.57</v>
      </c>
      <c r="E19" s="158">
        <v>1010001002008</v>
      </c>
    </row>
    <row r="20" spans="1:5" ht="14.25" x14ac:dyDescent="0.2">
      <c r="A20" s="160" t="str">
        <f>'Payroll '!A38</f>
        <v>012</v>
      </c>
      <c r="B20" s="160" t="str">
        <f>'Payroll '!B40</f>
        <v>MARY TARAN</v>
      </c>
      <c r="C20" s="162">
        <f>'Payroll '!S40</f>
        <v>670</v>
      </c>
      <c r="D20" s="161">
        <f>'Payroll '!Q40</f>
        <v>409.8</v>
      </c>
      <c r="E20" s="158">
        <v>1010001000670</v>
      </c>
    </row>
    <row r="21" spans="1:5" ht="14.25" x14ac:dyDescent="0.2">
      <c r="A21" s="160" t="str">
        <f>'Payroll '!A39</f>
        <v>013</v>
      </c>
      <c r="B21" s="160" t="str">
        <f>'Payroll '!B41</f>
        <v>DAVID NAAWEREH</v>
      </c>
      <c r="C21" s="162">
        <f>'Payroll '!S41</f>
        <v>691</v>
      </c>
      <c r="D21" s="161">
        <f>'Payroll '!Q41</f>
        <v>409.8</v>
      </c>
      <c r="E21" s="158">
        <v>1010001000691</v>
      </c>
    </row>
    <row r="22" spans="1:5" ht="14.25" x14ac:dyDescent="0.2">
      <c r="A22" s="160" t="str">
        <f>'Payroll '!A40</f>
        <v>014</v>
      </c>
      <c r="B22" s="160" t="str">
        <f>'Payroll '!B42</f>
        <v>NKETIAH FOSTER</v>
      </c>
      <c r="C22" s="162">
        <f>'Payroll '!S42</f>
        <v>693</v>
      </c>
      <c r="D22" s="161">
        <f>'Payroll '!Q42</f>
        <v>507.15</v>
      </c>
      <c r="E22" s="158">
        <v>1010001000693</v>
      </c>
    </row>
    <row r="23" spans="1:5" ht="14.25" x14ac:dyDescent="0.2">
      <c r="A23" s="160" t="str">
        <f>'Payroll '!A41</f>
        <v>015</v>
      </c>
      <c r="B23" s="160" t="str">
        <f>'Payroll '!B43</f>
        <v>AMPONSAH MARTIN</v>
      </c>
      <c r="C23" s="162">
        <f>'Payroll '!S43</f>
        <v>706</v>
      </c>
      <c r="D23" s="161">
        <f>'Payroll '!Q43</f>
        <v>590.83999999999992</v>
      </c>
      <c r="E23" s="158">
        <v>1010001000706</v>
      </c>
    </row>
    <row r="24" spans="1:5" ht="14.25" x14ac:dyDescent="0.2">
      <c r="A24" s="160" t="str">
        <f>'Payroll '!A42</f>
        <v>016</v>
      </c>
      <c r="B24" s="160" t="str">
        <f>'Payroll '!B44</f>
        <v>PAUL FARADAY</v>
      </c>
      <c r="C24" s="162">
        <f>'Payroll '!S44</f>
        <v>690</v>
      </c>
      <c r="D24" s="161">
        <f>'Payroll '!Q44</f>
        <v>353.8</v>
      </c>
      <c r="E24" s="158">
        <v>1010001000690</v>
      </c>
    </row>
    <row r="25" spans="1:5" ht="14.25" x14ac:dyDescent="0.2">
      <c r="A25" s="160" t="str">
        <f>'Payroll '!A43</f>
        <v>017</v>
      </c>
      <c r="B25" s="160" t="str">
        <f>'Payroll '!B45</f>
        <v>STEPHEN KODUA</v>
      </c>
      <c r="C25" s="162">
        <f>'Payroll '!S45</f>
        <v>994</v>
      </c>
      <c r="D25" s="161">
        <f>'Payroll '!Q45</f>
        <v>481.57</v>
      </c>
      <c r="E25" s="158">
        <v>1010001000994</v>
      </c>
    </row>
    <row r="26" spans="1:5" ht="14.25" x14ac:dyDescent="0.2">
      <c r="A26" s="160" t="str">
        <f>'Payroll '!A44</f>
        <v>018</v>
      </c>
      <c r="B26" s="160" t="str">
        <f>'Payroll '!B46</f>
        <v>RAHANATU MUSAH</v>
      </c>
      <c r="C26" s="162">
        <f>'Payroll '!S46</f>
        <v>2356</v>
      </c>
      <c r="D26" s="161">
        <f>'Payroll '!Q46</f>
        <v>599.14</v>
      </c>
      <c r="E26" s="114">
        <v>2010001000723</v>
      </c>
    </row>
    <row r="27" spans="1:5" ht="14.25" x14ac:dyDescent="0.2">
      <c r="A27" s="160" t="str">
        <f>'Payroll '!A45</f>
        <v>019</v>
      </c>
      <c r="B27" s="160" t="str">
        <f>'Payroll '!B47</f>
        <v>EBENEZER BOSU</v>
      </c>
      <c r="C27" s="162">
        <f>'Payroll '!S47</f>
        <v>1516</v>
      </c>
      <c r="D27" s="161">
        <f>'Payroll '!Q47</f>
        <v>307.89999999999998</v>
      </c>
      <c r="E27" s="158">
        <v>1010001001516</v>
      </c>
    </row>
    <row r="28" spans="1:5" ht="14.25" x14ac:dyDescent="0.2">
      <c r="A28" s="160" t="str">
        <f>'Payroll '!A46</f>
        <v>020</v>
      </c>
      <c r="B28" s="160" t="str">
        <f>'Payroll '!B48</f>
        <v>ATAA CHRISTIANA</v>
      </c>
      <c r="C28" s="162">
        <f>'Payroll '!S48</f>
        <v>1518</v>
      </c>
      <c r="D28" s="161">
        <f>'Payroll '!Q48</f>
        <v>481.8</v>
      </c>
      <c r="E28" s="158">
        <v>1010001001518</v>
      </c>
    </row>
    <row r="29" spans="1:5" ht="14.25" x14ac:dyDescent="0.2">
      <c r="A29" s="160" t="str">
        <f>'Payroll '!A47</f>
        <v>021</v>
      </c>
      <c r="B29" s="160" t="str">
        <f>'Payroll '!B49</f>
        <v>JANET ACQUAH</v>
      </c>
      <c r="C29" s="162">
        <f>'Payroll '!S49</f>
        <v>1577</v>
      </c>
      <c r="D29" s="161">
        <f>'Payroll '!Q49</f>
        <v>409.8</v>
      </c>
      <c r="E29" s="158">
        <v>1010001001577</v>
      </c>
    </row>
    <row r="30" spans="1:5" ht="14.25" x14ac:dyDescent="0.2">
      <c r="A30" s="160" t="str">
        <f>'Payroll '!A48</f>
        <v>022</v>
      </c>
      <c r="B30" s="160" t="str">
        <f>'Payroll '!B50</f>
        <v>ABULAI MARIAM</v>
      </c>
      <c r="C30" s="162">
        <f>'Payroll '!S50</f>
        <v>1633</v>
      </c>
      <c r="D30" s="161">
        <f>'Payroll '!Q50</f>
        <v>481.57</v>
      </c>
      <c r="E30" s="158">
        <v>1010001001533</v>
      </c>
    </row>
    <row r="31" spans="1:5" ht="14.25" x14ac:dyDescent="0.2">
      <c r="A31" s="160" t="str">
        <f>'Payroll '!A49</f>
        <v>023</v>
      </c>
      <c r="B31" s="160" t="str">
        <f>'Payroll '!B30</f>
        <v>OPOKU NUAMAH</v>
      </c>
      <c r="C31" s="162">
        <f>'Payroll '!S30</f>
        <v>2136</v>
      </c>
      <c r="D31" s="161">
        <f>'Payroll '!Q30</f>
        <v>782.36</v>
      </c>
      <c r="E31" s="158">
        <v>1010001002136</v>
      </c>
    </row>
    <row r="32" spans="1:5" ht="14.25" x14ac:dyDescent="0.2">
      <c r="A32" s="160" t="str">
        <f>'Payroll '!A50</f>
        <v>024</v>
      </c>
      <c r="B32" s="160" t="str">
        <f>'Payroll '!B51</f>
        <v>JOSHUA KORANG YEBOAH</v>
      </c>
      <c r="C32" s="162">
        <f>'Payroll '!S51</f>
        <v>791</v>
      </c>
      <c r="D32" s="161">
        <f>'Payroll '!Q51</f>
        <v>552.52</v>
      </c>
      <c r="E32" s="158">
        <v>2010001000791</v>
      </c>
    </row>
    <row r="33" spans="1:5" ht="14.25" x14ac:dyDescent="0.2">
      <c r="A33" s="160" t="str">
        <f>'Payroll '!A51</f>
        <v>025</v>
      </c>
      <c r="B33" s="160" t="str">
        <f>'Payroll '!B52</f>
        <v>PRINCE OPPONG</v>
      </c>
      <c r="C33" s="162">
        <f>'Payroll '!S52</f>
        <v>1682</v>
      </c>
      <c r="D33" s="161">
        <f>'Payroll '!Q52</f>
        <v>298.39999999999998</v>
      </c>
      <c r="E33" s="158">
        <v>1010001001682</v>
      </c>
    </row>
    <row r="34" spans="1:5" ht="14.25" x14ac:dyDescent="0.2">
      <c r="A34" s="160" t="str">
        <f>'Payroll '!A52</f>
        <v>026</v>
      </c>
      <c r="B34" s="160" t="str">
        <f>'Payroll '!B53</f>
        <v>ATTA ADJEI</v>
      </c>
      <c r="C34" s="162">
        <f>'Payroll '!S53</f>
        <v>1683</v>
      </c>
      <c r="D34" s="161">
        <f>'Payroll '!Q53</f>
        <v>306.39999999999998</v>
      </c>
      <c r="E34" s="158">
        <v>1010001001683</v>
      </c>
    </row>
    <row r="35" spans="1:5" ht="14.25" x14ac:dyDescent="0.2">
      <c r="A35" s="160" t="str">
        <f>'Payroll '!A53</f>
        <v>027</v>
      </c>
      <c r="B35" s="160" t="str">
        <f>'Payroll '!B54</f>
        <v>SARFO ADU TUTU</v>
      </c>
      <c r="C35" s="162">
        <f>'Payroll '!S54</f>
        <v>669</v>
      </c>
      <c r="D35" s="161">
        <f>'Payroll '!Q54</f>
        <v>409.8</v>
      </c>
      <c r="E35" s="158">
        <v>1010001000669</v>
      </c>
    </row>
    <row r="36" spans="1:5" ht="14.25" x14ac:dyDescent="0.2">
      <c r="A36" s="160" t="str">
        <f>'Payroll '!A54</f>
        <v>028</v>
      </c>
      <c r="B36" s="160" t="str">
        <f>'Payroll '!B55</f>
        <v>KENNETH AGYAPONG</v>
      </c>
      <c r="C36" s="162">
        <f>'Payroll '!S55</f>
        <v>2137</v>
      </c>
      <c r="D36" s="161">
        <f>'Payroll '!Q55</f>
        <v>268.39999999999998</v>
      </c>
      <c r="E36" s="158">
        <v>1010001002137</v>
      </c>
    </row>
    <row r="37" spans="1:5" ht="14.25" x14ac:dyDescent="0.2">
      <c r="A37" s="160" t="str">
        <f>'Payroll '!A55</f>
        <v>029</v>
      </c>
      <c r="B37" s="160" t="str">
        <f>'Payroll '!B56</f>
        <v>EMMANUEL ACHEAMPONG</v>
      </c>
      <c r="C37" s="162">
        <f>'Payroll '!S56</f>
        <v>2138</v>
      </c>
      <c r="D37" s="161">
        <f>'Payroll '!Q56</f>
        <v>268.39999999999998</v>
      </c>
      <c r="E37" s="158">
        <v>1010001002138</v>
      </c>
    </row>
    <row r="38" spans="1:5" ht="14.25" x14ac:dyDescent="0.2">
      <c r="A38" s="160" t="str">
        <f>'Payroll '!A56</f>
        <v>030</v>
      </c>
      <c r="B38" s="160" t="str">
        <f>'Payroll '!B57</f>
        <v>BAFFOUR ASARE</v>
      </c>
      <c r="C38" s="162"/>
      <c r="D38" s="161">
        <f>'Payroll '!Q57</f>
        <v>653.71</v>
      </c>
      <c r="E38" s="158">
        <v>1010001000682</v>
      </c>
    </row>
    <row r="39" spans="1:5" ht="14.25" x14ac:dyDescent="0.2">
      <c r="A39" s="160" t="str">
        <f>'Payroll '!A57</f>
        <v>031</v>
      </c>
      <c r="B39" s="160" t="str">
        <f>'Payroll '!B58</f>
        <v>DOR-ERE MOSES</v>
      </c>
      <c r="C39" s="162">
        <v>682</v>
      </c>
      <c r="D39" s="161">
        <f>'Payroll '!Q58</f>
        <v>409.8</v>
      </c>
      <c r="E39" s="158">
        <v>1010001002029</v>
      </c>
    </row>
    <row r="40" spans="1:5" ht="14.25" x14ac:dyDescent="0.2">
      <c r="A40" s="160" t="str">
        <f>'Payroll '!A58</f>
        <v>032</v>
      </c>
      <c r="B40" s="160" t="str">
        <f>'Payroll '!B59</f>
        <v>PATIENCE TUA</v>
      </c>
      <c r="C40" s="162">
        <f>'Payroll '!S59</f>
        <v>2029</v>
      </c>
      <c r="D40" s="161">
        <f>'Payroll '!Q59</f>
        <v>373.8</v>
      </c>
      <c r="E40" s="158">
        <v>2010001000653</v>
      </c>
    </row>
    <row r="41" spans="1:5" ht="14.25" x14ac:dyDescent="0.2">
      <c r="A41" s="160" t="str">
        <f>'Payroll '!A59</f>
        <v>033</v>
      </c>
      <c r="B41" s="160" t="str">
        <f>'Payroll '!B60</f>
        <v>PRINCE MANU</v>
      </c>
      <c r="C41" s="162">
        <v>813</v>
      </c>
      <c r="D41" s="161">
        <v>360.15</v>
      </c>
      <c r="E41" s="158">
        <v>2010001001137</v>
      </c>
    </row>
    <row r="42" spans="1:5" ht="14.25" x14ac:dyDescent="0.2">
      <c r="A42" s="160" t="str">
        <f>'Payroll '!A60</f>
        <v>034</v>
      </c>
      <c r="B42" s="160" t="str">
        <f>'Payroll '!B61</f>
        <v>HENRY NARTEY</v>
      </c>
      <c r="C42" s="162">
        <f>'Payroll '!S61</f>
        <v>672</v>
      </c>
      <c r="D42" s="161">
        <f>'Payroll '!Q61</f>
        <v>597.9</v>
      </c>
      <c r="E42" s="158">
        <v>2010001000672</v>
      </c>
    </row>
    <row r="43" spans="1:5" ht="14.25" x14ac:dyDescent="0.2">
      <c r="A43" s="160" t="str">
        <f>'Payroll '!A61</f>
        <v>035</v>
      </c>
      <c r="B43" s="160" t="str">
        <f>'Payroll '!B31</f>
        <v>ISAAC ANIADIEGYI</v>
      </c>
      <c r="C43" s="160"/>
      <c r="D43" s="161">
        <v>0</v>
      </c>
      <c r="E43" s="158"/>
    </row>
    <row r="44" spans="1:5" ht="14.25" x14ac:dyDescent="0.2">
      <c r="A44" s="160" t="str">
        <f>'Payroll '!A62</f>
        <v>036</v>
      </c>
      <c r="B44" s="160" t="s">
        <v>244</v>
      </c>
      <c r="C44" s="160"/>
      <c r="D44" s="161">
        <v>345.9</v>
      </c>
      <c r="E44" s="158"/>
    </row>
    <row r="45" spans="1:5" ht="14.25" x14ac:dyDescent="0.2">
      <c r="A45" s="160" t="str">
        <f>'Payroll '!A63</f>
        <v>037</v>
      </c>
      <c r="B45" s="160" t="str">
        <f>'Payroll '!B63</f>
        <v>ADDAI SEI CHRISTIANA</v>
      </c>
      <c r="C45" s="160"/>
      <c r="D45" s="161">
        <f>'Payroll '!Q63</f>
        <v>463.82</v>
      </c>
      <c r="E45" s="158">
        <v>2010001000939</v>
      </c>
    </row>
    <row r="46" spans="1:5" ht="14.25" x14ac:dyDescent="0.2">
      <c r="A46" s="160" t="str">
        <f>'Payroll '!A64</f>
        <v>038</v>
      </c>
      <c r="B46" s="160" t="str">
        <f>'Payroll '!B64</f>
        <v>SARAH YAA KUMI</v>
      </c>
      <c r="C46" s="160"/>
      <c r="D46" s="161">
        <f>'Payroll '!Q64</f>
        <v>373.8</v>
      </c>
      <c r="E46" s="158"/>
    </row>
    <row r="47" spans="1:5" ht="14.25" x14ac:dyDescent="0.2">
      <c r="A47" s="160" t="str">
        <f>'Payroll '!A65</f>
        <v>039</v>
      </c>
      <c r="B47" s="160" t="str">
        <f>'Payroll '!B65</f>
        <v>SAMUEL ATANGA</v>
      </c>
      <c r="C47" s="160"/>
      <c r="D47" s="161">
        <f>'Payroll '!Q65</f>
        <v>409.8</v>
      </c>
      <c r="E47" s="158">
        <v>2010001001099</v>
      </c>
    </row>
    <row r="48" spans="1:5" ht="14.25" x14ac:dyDescent="0.2">
      <c r="A48" s="160" t="str">
        <f>'Payroll '!A66</f>
        <v>040</v>
      </c>
      <c r="B48" s="160" t="str">
        <f>'Payroll '!B66</f>
        <v>EMMANUEL BOAKYE</v>
      </c>
      <c r="C48" s="160"/>
      <c r="D48" s="161">
        <f>'Payroll '!Q66</f>
        <v>235</v>
      </c>
      <c r="E48" s="158">
        <v>2010001001190</v>
      </c>
    </row>
    <row r="49" spans="1:5" ht="14.25" x14ac:dyDescent="0.2">
      <c r="A49" s="160" t="str">
        <f>'Payroll '!A67</f>
        <v>041</v>
      </c>
      <c r="B49" s="160" t="str">
        <f>'Payroll '!B67</f>
        <v xml:space="preserve">APPIAH ADDAI BOATENG </v>
      </c>
      <c r="C49" s="160"/>
      <c r="D49" s="161">
        <f>'Payroll '!Q67</f>
        <v>225</v>
      </c>
      <c r="E49" s="158">
        <v>1010001001681</v>
      </c>
    </row>
    <row r="50" spans="1:5" ht="14.25" x14ac:dyDescent="0.2">
      <c r="A50" s="163" t="s">
        <v>60</v>
      </c>
      <c r="B50" s="160" t="str">
        <f>'Payroll '!B68</f>
        <v>KEIPHA AHMED</v>
      </c>
      <c r="C50" s="160"/>
      <c r="D50" s="161">
        <f>'Payroll '!Q68</f>
        <v>453.71</v>
      </c>
      <c r="E50" s="158">
        <v>2010001001198</v>
      </c>
    </row>
    <row r="51" spans="1:5" ht="14.25" x14ac:dyDescent="0.2">
      <c r="A51" s="160" t="str">
        <f>'Payroll '!A69</f>
        <v>043</v>
      </c>
      <c r="B51" s="160" t="str">
        <f>'Payroll '!B69</f>
        <v>ALUSIBA PATIENCE</v>
      </c>
      <c r="C51" s="160"/>
      <c r="D51" s="161">
        <f>'Payroll '!Q69</f>
        <v>255</v>
      </c>
      <c r="E51" s="158">
        <v>2010001001209</v>
      </c>
    </row>
    <row r="52" spans="1:5" ht="14.25" x14ac:dyDescent="0.2">
      <c r="A52" s="163" t="s">
        <v>62</v>
      </c>
      <c r="B52" s="160" t="str">
        <f>'Payroll '!B70</f>
        <v>AGYEIWAA RITA</v>
      </c>
      <c r="C52" s="160"/>
      <c r="D52" s="161">
        <f>'Payroll '!Q70</f>
        <v>255</v>
      </c>
      <c r="E52" s="158">
        <v>2010001001210</v>
      </c>
    </row>
    <row r="53" spans="1:5" ht="14.25" x14ac:dyDescent="0.2">
      <c r="A53" s="163" t="s">
        <v>63</v>
      </c>
      <c r="B53" s="160" t="str">
        <f>'Payroll '!B71</f>
        <v>MARTHA DARKO</v>
      </c>
      <c r="C53" s="160"/>
      <c r="D53" s="161">
        <f>'Payroll '!Q71</f>
        <v>481.8</v>
      </c>
      <c r="E53" s="158">
        <v>2010001001318</v>
      </c>
    </row>
    <row r="54" spans="1:5" ht="14.25" x14ac:dyDescent="0.2">
      <c r="A54" s="163" t="s">
        <v>112</v>
      </c>
      <c r="B54" s="160" t="str">
        <f>'Payroll '!B72</f>
        <v>KYEREMAA EMELIA</v>
      </c>
      <c r="C54" s="160"/>
      <c r="D54" s="161">
        <f>'Payroll '!Q72</f>
        <v>481.8</v>
      </c>
      <c r="E54" s="158">
        <v>1010001001371</v>
      </c>
    </row>
    <row r="55" spans="1:5" ht="14.25" x14ac:dyDescent="0.2">
      <c r="A55" s="163" t="s">
        <v>113</v>
      </c>
      <c r="B55" s="160" t="str">
        <f>'Payroll '!B73</f>
        <v>ABIGAIL AGYEMANG</v>
      </c>
      <c r="C55" s="160"/>
      <c r="D55" s="161">
        <f>'Payroll '!Q73</f>
        <v>461.8</v>
      </c>
      <c r="E55" s="158">
        <v>2010001001317</v>
      </c>
    </row>
    <row r="56" spans="1:5" ht="14.25" x14ac:dyDescent="0.2">
      <c r="A56" s="163" t="s">
        <v>130</v>
      </c>
      <c r="B56" s="160" t="str">
        <f>'Payroll '!B74</f>
        <v>MATILDA KONADU</v>
      </c>
      <c r="C56" s="160"/>
      <c r="D56" s="161">
        <f>'Payroll '!Q74</f>
        <v>326.89999999999998</v>
      </c>
      <c r="E56" s="158">
        <v>2010001001325</v>
      </c>
    </row>
    <row r="57" spans="1:5" ht="14.25" x14ac:dyDescent="0.2">
      <c r="A57" s="163" t="s">
        <v>131</v>
      </c>
      <c r="B57" s="160" t="str">
        <f>'Payroll '!B75</f>
        <v>ROBERTSON NANA KONADU</v>
      </c>
      <c r="C57" s="160"/>
      <c r="D57" s="161">
        <f>'Payroll '!Q75</f>
        <v>298.39999999999998</v>
      </c>
      <c r="E57" s="158">
        <v>2010001001326</v>
      </c>
    </row>
    <row r="58" spans="1:5" ht="14.25" x14ac:dyDescent="0.2">
      <c r="A58" s="163" t="s">
        <v>149</v>
      </c>
      <c r="B58" s="160" t="str">
        <f>'Payroll '!B76</f>
        <v>KWAKU MICHAEL</v>
      </c>
      <c r="C58" s="160"/>
      <c r="D58" s="161">
        <f>'Payroll '!Q76</f>
        <v>345.9</v>
      </c>
      <c r="E58" s="158"/>
    </row>
    <row r="59" spans="1:5" ht="14.25" x14ac:dyDescent="0.2">
      <c r="A59" s="163" t="s">
        <v>222</v>
      </c>
      <c r="B59" s="160" t="str">
        <f>'Payroll '!B77</f>
        <v>JOSEPH AMOAKO MANU</v>
      </c>
      <c r="C59" s="160">
        <v>4487</v>
      </c>
      <c r="D59" s="161">
        <f>'Payroll '!Q77</f>
        <v>201</v>
      </c>
      <c r="E59" s="158">
        <v>2010001001324</v>
      </c>
    </row>
    <row r="60" spans="1:5" ht="14.25" x14ac:dyDescent="0.2">
      <c r="A60" s="163" t="s">
        <v>224</v>
      </c>
      <c r="B60" s="160" t="str">
        <f>'Payroll '!B78</f>
        <v>EMELIA OBENG</v>
      </c>
      <c r="C60" s="160"/>
      <c r="D60" s="161">
        <f>'Payroll '!Q78</f>
        <v>230</v>
      </c>
      <c r="E60" s="158">
        <v>2010001001366</v>
      </c>
    </row>
    <row r="61" spans="1:5" ht="14.25" x14ac:dyDescent="0.2">
      <c r="A61" s="163" t="s">
        <v>246</v>
      </c>
      <c r="B61" s="160" t="str">
        <f>'Payroll '!B79</f>
        <v>EBENEZER NAMBUO</v>
      </c>
      <c r="C61" s="160">
        <v>4675</v>
      </c>
      <c r="D61" s="161">
        <f>'Payroll '!Q79</f>
        <v>230</v>
      </c>
      <c r="E61" s="158">
        <v>2010001001391</v>
      </c>
    </row>
    <row r="62" spans="1:5" ht="14.25" x14ac:dyDescent="0.2">
      <c r="A62" s="163" t="s">
        <v>269</v>
      </c>
      <c r="B62" s="160" t="str">
        <f>'Payroll '!B80</f>
        <v>YAW CHRISTIANA</v>
      </c>
      <c r="C62" s="160"/>
      <c r="D62" s="161">
        <f>'Payroll '!Q80</f>
        <v>230</v>
      </c>
      <c r="E62" s="158">
        <v>2010001001390</v>
      </c>
    </row>
    <row r="63" spans="1:5" ht="14.25" x14ac:dyDescent="0.2">
      <c r="A63" s="163" t="s">
        <v>270</v>
      </c>
      <c r="B63" s="160" t="str">
        <f>'Payroll '!B81</f>
        <v>TAWIAH ISAAC</v>
      </c>
      <c r="C63" s="160"/>
      <c r="D63" s="161">
        <f>'Payroll '!Q81</f>
        <v>230</v>
      </c>
      <c r="E63" s="158">
        <v>2010001001389</v>
      </c>
    </row>
    <row r="64" spans="1:5" ht="14.25" x14ac:dyDescent="0.2">
      <c r="A64" s="163" t="s">
        <v>271</v>
      </c>
      <c r="B64" s="160" t="str">
        <f>'Payroll '!B82</f>
        <v>SAMUEL ARTHUR</v>
      </c>
      <c r="C64" s="160">
        <v>4672</v>
      </c>
      <c r="D64" s="161">
        <f>'Payroll '!Q82</f>
        <v>672.15</v>
      </c>
      <c r="E64" s="158">
        <v>2010001001388</v>
      </c>
    </row>
    <row r="65" spans="1:5" ht="14.25" x14ac:dyDescent="0.2">
      <c r="A65" s="163" t="s">
        <v>272</v>
      </c>
      <c r="B65" s="160" t="str">
        <f>'Payroll '!B83</f>
        <v>BOABENG RICHARD</v>
      </c>
      <c r="C65" s="160"/>
      <c r="D65" s="161">
        <f>'Payroll '!Q83</f>
        <v>210</v>
      </c>
      <c r="E65" s="158">
        <v>2010001001370</v>
      </c>
    </row>
    <row r="66" spans="1:5" ht="14.25" x14ac:dyDescent="0.2">
      <c r="A66" s="163" t="s">
        <v>273</v>
      </c>
      <c r="B66" s="160" t="str">
        <f>'Payroll '!B84</f>
        <v>ASUMAH EMMANUEL</v>
      </c>
      <c r="C66" s="160">
        <v>4678</v>
      </c>
      <c r="D66" s="161">
        <f>'Payroll '!Q84</f>
        <v>672.15</v>
      </c>
      <c r="E66" s="158">
        <v>2010001001392</v>
      </c>
    </row>
    <row r="67" spans="1:5" ht="14.25" x14ac:dyDescent="0.2">
      <c r="A67" s="163" t="s">
        <v>274</v>
      </c>
      <c r="B67" s="160" t="str">
        <f>'Payroll '!B85</f>
        <v>DESMOND KORANTENG D.</v>
      </c>
      <c r="D67" s="161">
        <f>'Payroll '!Q85</f>
        <v>903.15</v>
      </c>
      <c r="E67" s="158">
        <v>2010001000853</v>
      </c>
    </row>
    <row r="68" spans="1:5" ht="16.5" x14ac:dyDescent="0.35">
      <c r="A68" s="163" t="s">
        <v>275</v>
      </c>
      <c r="B68" s="160" t="str">
        <f>'Payroll '!B86</f>
        <v>OWUSU KWAME</v>
      </c>
      <c r="C68" s="160"/>
      <c r="D68" s="195">
        <f>'Payroll '!Q86</f>
        <v>538.65</v>
      </c>
      <c r="E68" s="158"/>
    </row>
    <row r="69" spans="1:5" ht="18" x14ac:dyDescent="0.4">
      <c r="A69" s="163"/>
      <c r="B69" s="20" t="s">
        <v>17</v>
      </c>
      <c r="D69" s="27">
        <f>SUM(D9:D68)</f>
        <v>26864.180000000004</v>
      </c>
    </row>
    <row r="70" spans="1:5" ht="14.25" x14ac:dyDescent="0.2">
      <c r="A70" s="160"/>
    </row>
    <row r="71" spans="1:5" ht="16.5" x14ac:dyDescent="0.35">
      <c r="A71" s="164"/>
      <c r="B71" s="160"/>
      <c r="C71" s="160"/>
      <c r="D71" s="165"/>
      <c r="E71" s="158"/>
    </row>
    <row r="72" spans="1:5" ht="15" x14ac:dyDescent="0.25">
      <c r="A72" s="164"/>
    </row>
    <row r="73" spans="1:5" ht="15" x14ac:dyDescent="0.35">
      <c r="D73" s="5"/>
    </row>
  </sheetData>
  <mergeCells count="2">
    <mergeCell ref="A1:E1"/>
    <mergeCell ref="A2:D2"/>
  </mergeCells>
  <pageMargins left="0.7" right="0.7" top="0.75" bottom="0.75" header="0.3" footer="0.3"/>
  <pageSetup fitToWidth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J56"/>
  <sheetViews>
    <sheetView topLeftCell="A2" workbookViewId="0">
      <pane xSplit="1" ySplit="5" topLeftCell="B7" activePane="bottomRight" state="frozen"/>
      <selection activeCell="A2" sqref="A2"/>
      <selection pane="topRight" activeCell="B2" sqref="B2"/>
      <selection pane="bottomLeft" activeCell="A7" sqref="A7"/>
      <selection pane="bottomRight" activeCell="K7" sqref="K7"/>
    </sheetView>
  </sheetViews>
  <sheetFormatPr defaultRowHeight="12.75" x14ac:dyDescent="0.2"/>
  <cols>
    <col min="1" max="1" width="9.140625" style="117"/>
    <col min="2" max="2" width="33.42578125" style="118" customWidth="1"/>
    <col min="3" max="3" width="10.7109375" style="119" customWidth="1"/>
    <col min="4" max="4" width="13.42578125" style="119" customWidth="1"/>
    <col min="5" max="5" width="14.42578125" style="119" customWidth="1"/>
    <col min="6" max="7" width="0" style="118" hidden="1" customWidth="1"/>
    <col min="8" max="8" width="12.7109375" style="119" customWidth="1"/>
    <col min="9" max="9" width="0" style="118" hidden="1" customWidth="1"/>
    <col min="10" max="16384" width="9.140625" style="118"/>
  </cols>
  <sheetData>
    <row r="2" spans="1:10" x14ac:dyDescent="0.2">
      <c r="D2" s="225" t="s">
        <v>110</v>
      </c>
      <c r="E2" s="225"/>
      <c r="F2" s="225"/>
    </row>
    <row r="4" spans="1:10" x14ac:dyDescent="0.2">
      <c r="B4" s="118" t="s">
        <v>232</v>
      </c>
    </row>
    <row r="5" spans="1:10" ht="38.25" x14ac:dyDescent="0.2">
      <c r="A5" s="120" t="s">
        <v>10</v>
      </c>
      <c r="B5" s="121" t="s">
        <v>103</v>
      </c>
      <c r="C5" s="122" t="s">
        <v>101</v>
      </c>
      <c r="D5" s="122" t="s">
        <v>87</v>
      </c>
      <c r="E5" s="122" t="s">
        <v>104</v>
      </c>
      <c r="F5" s="121" t="s">
        <v>105</v>
      </c>
      <c r="G5" s="121" t="s">
        <v>106</v>
      </c>
      <c r="H5" s="122" t="s">
        <v>107</v>
      </c>
      <c r="I5" s="123" t="s">
        <v>108</v>
      </c>
    </row>
    <row r="6" spans="1:10" x14ac:dyDescent="0.2">
      <c r="A6" s="120"/>
      <c r="B6" s="121"/>
      <c r="C6" s="124" t="s">
        <v>19</v>
      </c>
      <c r="D6" s="124" t="s">
        <v>19</v>
      </c>
      <c r="E6" s="124" t="s">
        <v>19</v>
      </c>
      <c r="F6" s="125" t="s">
        <v>19</v>
      </c>
      <c r="G6" s="125" t="s">
        <v>19</v>
      </c>
      <c r="H6" s="124" t="s">
        <v>19</v>
      </c>
      <c r="I6" s="125" t="s">
        <v>19</v>
      </c>
    </row>
    <row r="7" spans="1:10" x14ac:dyDescent="0.2">
      <c r="A7" s="117">
        <f>'Payroll '!A23</f>
        <v>0</v>
      </c>
      <c r="B7" s="118" t="str">
        <f>'Payroll '!B24</f>
        <v>MICHAEL ASARE YEBOAH</v>
      </c>
      <c r="C7" s="119">
        <f>'Payroll '!D24</f>
        <v>1825</v>
      </c>
      <c r="D7" s="119">
        <f>'Payroll '!E22</f>
        <v>0</v>
      </c>
      <c r="E7" s="119">
        <f>C7+D7</f>
        <v>1825</v>
      </c>
      <c r="F7" s="119">
        <f>'Payroll '!I24</f>
        <v>100.38</v>
      </c>
      <c r="G7" s="119">
        <v>0</v>
      </c>
      <c r="H7" s="119">
        <f>E7-F7</f>
        <v>1724.62</v>
      </c>
      <c r="I7" s="119">
        <f>'Payroll '!K24</f>
        <v>228.40849999999998</v>
      </c>
      <c r="J7" s="119"/>
    </row>
    <row r="8" spans="1:10" x14ac:dyDescent="0.2">
      <c r="A8" s="117" t="str">
        <f>'Payroll '!A24</f>
        <v>001</v>
      </c>
      <c r="B8" s="118" t="str">
        <f>'Payroll '!B25</f>
        <v>KWAME ANIN FRIMPONG</v>
      </c>
      <c r="C8" s="119">
        <f>'Payroll '!D25</f>
        <v>1500</v>
      </c>
      <c r="D8" s="119">
        <f>'Payroll '!E24</f>
        <v>0</v>
      </c>
      <c r="E8" s="119">
        <f t="shared" ref="E8:E11" si="0">C8+D8</f>
        <v>1500</v>
      </c>
      <c r="F8" s="119">
        <f>'Payroll '!I25</f>
        <v>82.5</v>
      </c>
      <c r="G8" s="119"/>
      <c r="H8" s="119">
        <f t="shared" ref="H8:H10" si="1">E8-F8</f>
        <v>1417.5</v>
      </c>
      <c r="I8" s="119">
        <f>'Payroll '!K25</f>
        <v>174.66249999999999</v>
      </c>
      <c r="J8" s="119"/>
    </row>
    <row r="9" spans="1:10" x14ac:dyDescent="0.2">
      <c r="A9" s="117" t="str">
        <f>'Payroll '!A25</f>
        <v>002</v>
      </c>
      <c r="B9" s="118" t="str">
        <f>'Payroll '!B26</f>
        <v>BERNARD O. GYAMFI</v>
      </c>
      <c r="C9" s="119">
        <f>'Payroll '!D26</f>
        <v>1166</v>
      </c>
      <c r="D9" s="119">
        <f>'Payroll '!E25</f>
        <v>0</v>
      </c>
      <c r="E9" s="119">
        <f t="shared" si="0"/>
        <v>1166</v>
      </c>
      <c r="F9" s="119">
        <f>'Payroll '!I26</f>
        <v>64.13</v>
      </c>
      <c r="G9" s="119"/>
      <c r="H9" s="119">
        <f>E9-F9</f>
        <v>1101.8699999999999</v>
      </c>
      <c r="I9" s="119">
        <f>'Payroll '!K26</f>
        <v>119.42724999999997</v>
      </c>
      <c r="J9" s="119"/>
    </row>
    <row r="10" spans="1:10" x14ac:dyDescent="0.2">
      <c r="A10" s="117" t="str">
        <f>'Payroll '!A26</f>
        <v>003</v>
      </c>
      <c r="B10" s="118" t="str">
        <f>'Payroll '!B27</f>
        <v>KUMI FRANCIS</v>
      </c>
      <c r="C10" s="119">
        <f>'Payroll '!D27</f>
        <v>935</v>
      </c>
      <c r="D10" s="119">
        <f>'Payroll '!E26</f>
        <v>0</v>
      </c>
      <c r="E10" s="119">
        <f t="shared" si="0"/>
        <v>935</v>
      </c>
      <c r="F10" s="119">
        <f>'Payroll '!I27</f>
        <v>51.424999999999997</v>
      </c>
      <c r="G10" s="119"/>
      <c r="H10" s="119">
        <f t="shared" si="1"/>
        <v>883.57500000000005</v>
      </c>
      <c r="I10" s="119">
        <f>'Payroll '!K27</f>
        <v>81.225625000000008</v>
      </c>
      <c r="J10" s="119"/>
    </row>
    <row r="11" spans="1:10" x14ac:dyDescent="0.2">
      <c r="A11" s="117" t="str">
        <f>'Payroll '!A27</f>
        <v>004</v>
      </c>
      <c r="B11" s="118" t="e">
        <f>'Payroll '!#REF!</f>
        <v>#REF!</v>
      </c>
      <c r="C11" s="119" t="e">
        <f>'Payroll '!#REF!</f>
        <v>#REF!</v>
      </c>
      <c r="D11" s="119">
        <f>'Payroll '!E27</f>
        <v>0</v>
      </c>
      <c r="E11" s="119" t="e">
        <f t="shared" si="0"/>
        <v>#REF!</v>
      </c>
      <c r="F11" s="119" t="e">
        <f>'Payroll '!#REF!</f>
        <v>#REF!</v>
      </c>
      <c r="G11" s="119"/>
      <c r="H11" s="119" t="e">
        <f t="shared" ref="H11:H17" si="2">E11-F11</f>
        <v>#REF!</v>
      </c>
      <c r="I11" s="119" t="e">
        <f>'Payroll '!#REF!</f>
        <v>#REF!</v>
      </c>
      <c r="J11" s="119"/>
    </row>
    <row r="12" spans="1:10" x14ac:dyDescent="0.2">
      <c r="A12" s="117" t="str">
        <f>'Payroll '!A28</f>
        <v>005</v>
      </c>
      <c r="B12" s="118" t="str">
        <f>'Payroll '!B28</f>
        <v>CHARLES O. ADDAI</v>
      </c>
      <c r="C12" s="119">
        <f>'Payroll '!D28</f>
        <v>716.1</v>
      </c>
      <c r="D12" s="119" t="e">
        <f>'Payroll '!#REF!</f>
        <v>#REF!</v>
      </c>
      <c r="E12" s="119" t="e">
        <f>C12+D12</f>
        <v>#REF!</v>
      </c>
      <c r="F12" s="119">
        <f>'Payroll '!I28</f>
        <v>39.3855</v>
      </c>
      <c r="G12" s="119"/>
      <c r="H12" s="119" t="e">
        <f t="shared" si="2"/>
        <v>#REF!</v>
      </c>
      <c r="I12" s="119" t="e">
        <f>'Payroll '!#REF!</f>
        <v>#REF!</v>
      </c>
      <c r="J12" s="119"/>
    </row>
    <row r="13" spans="1:10" x14ac:dyDescent="0.2">
      <c r="A13" s="117" t="str">
        <f>'Payroll '!A29</f>
        <v>006</v>
      </c>
      <c r="B13" s="118" t="str">
        <f>'Payroll '!B35</f>
        <v>SARFOWAA LINDA</v>
      </c>
      <c r="C13" s="119">
        <f>'Payroll '!D35</f>
        <v>400</v>
      </c>
      <c r="D13" s="119">
        <f>'Payroll '!E28</f>
        <v>0</v>
      </c>
      <c r="E13" s="119">
        <f>C13+D13</f>
        <v>400</v>
      </c>
      <c r="F13" s="119"/>
      <c r="G13" s="119"/>
      <c r="H13" s="119">
        <f t="shared" si="2"/>
        <v>400</v>
      </c>
      <c r="I13" s="119">
        <f>'Payroll '!K28</f>
        <v>45.02503750000001</v>
      </c>
      <c r="J13" s="119"/>
    </row>
    <row r="14" spans="1:10" x14ac:dyDescent="0.2">
      <c r="A14" s="117" t="str">
        <f>'Payroll '!A30</f>
        <v>007</v>
      </c>
      <c r="B14" s="118" t="str">
        <f>'Payroll '!B36</f>
        <v>SENORITA ASARE YEBOAH</v>
      </c>
      <c r="C14" s="119">
        <f>'Payroll '!D36</f>
        <v>400</v>
      </c>
      <c r="D14" s="119">
        <f>'Payroll '!E35</f>
        <v>0</v>
      </c>
      <c r="E14" s="119">
        <f>C14+D14</f>
        <v>400</v>
      </c>
      <c r="F14" s="119"/>
      <c r="G14" s="119"/>
      <c r="H14" s="119">
        <f t="shared" si="2"/>
        <v>400</v>
      </c>
      <c r="I14" s="119">
        <f>'Payroll '!K35</f>
        <v>6.2</v>
      </c>
      <c r="J14" s="119"/>
    </row>
    <row r="15" spans="1:10" x14ac:dyDescent="0.2">
      <c r="A15" s="117" t="str">
        <f>'Payroll '!A31</f>
        <v>008</v>
      </c>
      <c r="B15" s="118" t="str">
        <f>'Payroll '!B29</f>
        <v>AMORINE AMANOR</v>
      </c>
      <c r="C15" s="119">
        <f>'Payroll '!D29</f>
        <v>1000</v>
      </c>
      <c r="D15" s="119">
        <f>'Payroll '!E29</f>
        <v>0</v>
      </c>
      <c r="E15" s="119">
        <f>'Payroll '!H29</f>
        <v>1000</v>
      </c>
      <c r="F15" s="119">
        <f>'Payroll '!I29</f>
        <v>55</v>
      </c>
      <c r="G15" s="119"/>
      <c r="H15" s="119">
        <f t="shared" si="2"/>
        <v>945</v>
      </c>
      <c r="I15" s="119">
        <f>'Payroll '!K36</f>
        <v>6.2</v>
      </c>
      <c r="J15" s="119"/>
    </row>
    <row r="16" spans="1:10" x14ac:dyDescent="0.2">
      <c r="A16" s="117">
        <f>'Payroll '!A32</f>
        <v>0</v>
      </c>
      <c r="B16" s="118" t="e">
        <f>'Payroll '!#REF!</f>
        <v>#REF!</v>
      </c>
      <c r="C16" s="119" t="e">
        <f>'Payroll '!#REF!</f>
        <v>#REF!</v>
      </c>
      <c r="D16" s="119">
        <f>'Payroll '!E36</f>
        <v>0</v>
      </c>
      <c r="E16" s="119" t="e">
        <f t="shared" ref="E16:E25" si="3">C16+D16</f>
        <v>#REF!</v>
      </c>
      <c r="F16" s="119"/>
      <c r="G16" s="119"/>
      <c r="H16" s="119" t="e">
        <f t="shared" si="2"/>
        <v>#REF!</v>
      </c>
      <c r="I16" s="119">
        <f>'Payroll '!K29</f>
        <v>91.974999999999994</v>
      </c>
      <c r="J16" s="119"/>
    </row>
    <row r="17" spans="1:10" x14ac:dyDescent="0.2">
      <c r="A17" s="117">
        <f>'Payroll '!A33</f>
        <v>0</v>
      </c>
      <c r="B17" s="118" t="str">
        <f>'Payroll '!B38</f>
        <v>BARTLETT ASARE YEBOAH</v>
      </c>
      <c r="C17" s="119">
        <f>'Payroll '!D38</f>
        <v>385</v>
      </c>
      <c r="D17" s="119" t="e">
        <f>'Payroll '!#REF!</f>
        <v>#REF!</v>
      </c>
      <c r="E17" s="119" t="e">
        <f t="shared" si="3"/>
        <v>#REF!</v>
      </c>
      <c r="F17" s="119"/>
      <c r="G17" s="119"/>
      <c r="H17" s="119" t="e">
        <f t="shared" si="2"/>
        <v>#REF!</v>
      </c>
      <c r="I17" s="119" t="e">
        <f>'Payroll '!#REF!</f>
        <v>#REF!</v>
      </c>
      <c r="J17" s="119"/>
    </row>
    <row r="18" spans="1:10" x14ac:dyDescent="0.2">
      <c r="A18" s="117">
        <f>'Payroll '!A34</f>
        <v>0</v>
      </c>
      <c r="B18" s="118" t="str">
        <f>'Payroll '!B39</f>
        <v>CLEOPATRA KYEREWAA A.</v>
      </c>
      <c r="C18" s="119">
        <f>'Payroll '!D39</f>
        <v>550</v>
      </c>
      <c r="D18" s="119">
        <f>'Payroll '!E38</f>
        <v>0</v>
      </c>
      <c r="E18" s="119">
        <f t="shared" si="3"/>
        <v>550</v>
      </c>
      <c r="F18" s="119"/>
      <c r="G18" s="119"/>
      <c r="H18" s="119">
        <v>472.5</v>
      </c>
      <c r="I18" s="119">
        <f>'Payroll '!K38</f>
        <v>4.8500000000000005</v>
      </c>
      <c r="J18" s="119"/>
    </row>
    <row r="19" spans="1:10" x14ac:dyDescent="0.2">
      <c r="A19" s="117" t="str">
        <f>'Payroll '!A35</f>
        <v>009</v>
      </c>
      <c r="B19" s="118" t="str">
        <f>'Payroll '!B40</f>
        <v>MARY TARAN</v>
      </c>
      <c r="C19" s="119">
        <f>'Payroll '!D40</f>
        <v>440</v>
      </c>
      <c r="D19" s="119">
        <f>'Payroll '!E39</f>
        <v>0</v>
      </c>
      <c r="E19" s="119">
        <f t="shared" si="3"/>
        <v>440</v>
      </c>
      <c r="F19" s="119"/>
      <c r="G19" s="119"/>
      <c r="H19" s="119">
        <f>E19-F19</f>
        <v>440</v>
      </c>
      <c r="I19" s="119">
        <f>'Payroll '!K39</f>
        <v>18.175000000000001</v>
      </c>
      <c r="J19" s="119"/>
    </row>
    <row r="20" spans="1:10" x14ac:dyDescent="0.2">
      <c r="A20" s="117" t="str">
        <f>'Payroll '!A36</f>
        <v>010</v>
      </c>
      <c r="B20" s="118" t="str">
        <f>'Payroll '!B41</f>
        <v>DAVID NAAWEREH</v>
      </c>
      <c r="C20" s="119">
        <f>'Payroll '!D41</f>
        <v>440</v>
      </c>
      <c r="D20" s="119">
        <f>'Payroll '!E40</f>
        <v>0</v>
      </c>
      <c r="E20" s="119">
        <f t="shared" si="3"/>
        <v>440</v>
      </c>
      <c r="F20" s="119"/>
      <c r="G20" s="119"/>
      <c r="H20" s="119">
        <f>E20-F20</f>
        <v>440</v>
      </c>
      <c r="I20" s="119">
        <f>'Payroll '!K40</f>
        <v>10.199999999999999</v>
      </c>
      <c r="J20" s="119"/>
    </row>
    <row r="21" spans="1:10" x14ac:dyDescent="0.2">
      <c r="A21" s="117" t="str">
        <f>'Payroll '!A37</f>
        <v>011</v>
      </c>
      <c r="B21" s="118" t="e">
        <f>'Payroll '!#REF!</f>
        <v>#REF!</v>
      </c>
      <c r="C21" s="119" t="e">
        <f>'Payroll '!#REF!</f>
        <v>#REF!</v>
      </c>
      <c r="D21" s="119">
        <f>'Payroll '!E41</f>
        <v>0</v>
      </c>
      <c r="E21" s="119" t="e">
        <f t="shared" si="3"/>
        <v>#REF!</v>
      </c>
      <c r="F21" s="119"/>
      <c r="G21" s="119"/>
      <c r="H21" s="119" t="e">
        <f>E21-F21</f>
        <v>#REF!</v>
      </c>
      <c r="I21" s="119">
        <f>'Payroll '!K41</f>
        <v>10.199999999999999</v>
      </c>
      <c r="J21" s="119"/>
    </row>
    <row r="22" spans="1:10" x14ac:dyDescent="0.2">
      <c r="A22" s="117" t="str">
        <f>'Payroll '!A38</f>
        <v>012</v>
      </c>
      <c r="B22" s="118" t="str">
        <f>'Payroll '!B42</f>
        <v>NKETIAH FOSTER</v>
      </c>
      <c r="C22" s="119">
        <f>'Payroll '!D42</f>
        <v>550</v>
      </c>
      <c r="D22" s="119" t="e">
        <f>'Payroll '!#REF!</f>
        <v>#REF!</v>
      </c>
      <c r="E22" s="119" t="e">
        <f t="shared" si="3"/>
        <v>#REF!</v>
      </c>
      <c r="F22" s="119"/>
      <c r="G22" s="119"/>
      <c r="H22" s="119" t="e">
        <f>E22-F22</f>
        <v>#REF!</v>
      </c>
      <c r="I22" s="119" t="e">
        <f>'Payroll '!#REF!</f>
        <v>#REF!</v>
      </c>
      <c r="J22" s="119"/>
    </row>
    <row r="23" spans="1:10" x14ac:dyDescent="0.2">
      <c r="A23" s="117" t="str">
        <f>'Payroll '!A39</f>
        <v>013</v>
      </c>
      <c r="B23" s="118" t="str">
        <f>'Payroll '!B43</f>
        <v>AMPONSAH MARTIN</v>
      </c>
      <c r="C23" s="119">
        <f>'Payroll '!D43</f>
        <v>715</v>
      </c>
      <c r="D23" s="119">
        <f>'Payroll '!E42</f>
        <v>0</v>
      </c>
      <c r="E23" s="119">
        <f t="shared" si="3"/>
        <v>715</v>
      </c>
      <c r="F23" s="119"/>
      <c r="G23" s="119"/>
      <c r="H23" s="119">
        <v>567</v>
      </c>
      <c r="I23" s="119">
        <f>'Payroll '!K42</f>
        <v>22.85</v>
      </c>
      <c r="J23" s="119"/>
    </row>
    <row r="24" spans="1:10" x14ac:dyDescent="0.2">
      <c r="A24" s="117" t="str">
        <f>'Payroll '!A40</f>
        <v>014</v>
      </c>
      <c r="B24" s="118" t="e">
        <f>'Payroll '!#REF!</f>
        <v>#REF!</v>
      </c>
      <c r="C24" s="119" t="e">
        <f>'Payroll '!#REF!</f>
        <v>#REF!</v>
      </c>
      <c r="D24" s="119">
        <f>'Payroll '!E43</f>
        <v>0</v>
      </c>
      <c r="E24" s="119" t="e">
        <f t="shared" si="3"/>
        <v>#REF!</v>
      </c>
      <c r="F24" s="119"/>
      <c r="G24" s="119"/>
      <c r="H24" s="119" t="e">
        <f>E24-F24</f>
        <v>#REF!</v>
      </c>
      <c r="I24" s="119">
        <f>'Payroll '!K43</f>
        <v>44.843124999999986</v>
      </c>
      <c r="J24" s="119"/>
    </row>
    <row r="25" spans="1:10" x14ac:dyDescent="0.2">
      <c r="A25" s="117" t="str">
        <f>'Payroll '!A41</f>
        <v>015</v>
      </c>
      <c r="B25" s="118" t="str">
        <f>'Payroll '!B44</f>
        <v>PAUL FARADAY</v>
      </c>
      <c r="C25" s="119">
        <f>'Payroll '!D44</f>
        <v>400</v>
      </c>
      <c r="D25" s="119" t="e">
        <f>'Payroll '!#REF!</f>
        <v>#REF!</v>
      </c>
      <c r="E25" s="119" t="e">
        <f t="shared" si="3"/>
        <v>#REF!</v>
      </c>
      <c r="F25" s="119"/>
      <c r="G25" s="119"/>
      <c r="H25" s="119" t="e">
        <f>E25-F25</f>
        <v>#REF!</v>
      </c>
      <c r="I25" s="119" t="e">
        <f>'Payroll '!#REF!</f>
        <v>#REF!</v>
      </c>
      <c r="J25" s="119"/>
    </row>
    <row r="26" spans="1:10" x14ac:dyDescent="0.2">
      <c r="A26" s="117" t="str">
        <f>'Payroll '!A42</f>
        <v>016</v>
      </c>
      <c r="B26" s="118" t="str">
        <f>'Payroll '!B45</f>
        <v>STEPHEN KODUA</v>
      </c>
      <c r="C26" s="119">
        <f>'Payroll '!D45</f>
        <v>550</v>
      </c>
      <c r="D26" s="119" t="e">
        <f>'Payroll '!#REF!</f>
        <v>#REF!</v>
      </c>
      <c r="E26" s="119">
        <v>500</v>
      </c>
      <c r="F26" s="119"/>
      <c r="G26" s="119"/>
      <c r="H26" s="119">
        <v>472.5</v>
      </c>
      <c r="I26" s="119">
        <f>'Payroll '!K44</f>
        <v>6.2</v>
      </c>
      <c r="J26" s="119"/>
    </row>
    <row r="27" spans="1:10" x14ac:dyDescent="0.2">
      <c r="A27" s="117" t="str">
        <f>'Payroll '!A43</f>
        <v>017</v>
      </c>
      <c r="B27" s="118" t="e">
        <f>'Payroll '!#REF!</f>
        <v>#REF!</v>
      </c>
      <c r="C27" s="119" t="e">
        <f>'Payroll '!#REF!</f>
        <v>#REF!</v>
      </c>
      <c r="D27" s="119">
        <f>'Payroll '!E45</f>
        <v>0</v>
      </c>
      <c r="E27" s="119" t="e">
        <f>C27+D27</f>
        <v>#REF!</v>
      </c>
      <c r="F27" s="119"/>
      <c r="G27" s="119"/>
      <c r="H27" s="119">
        <v>661.5</v>
      </c>
      <c r="I27" s="119" t="e">
        <f>'Payroll '!#REF!</f>
        <v>#REF!</v>
      </c>
      <c r="J27" s="119"/>
    </row>
    <row r="28" spans="1:10" x14ac:dyDescent="0.2">
      <c r="A28" s="117" t="str">
        <f>'Payroll '!A44</f>
        <v>018</v>
      </c>
      <c r="B28" s="118" t="str">
        <f>'Payroll '!B47</f>
        <v>EBENEZER BOSU</v>
      </c>
      <c r="C28" s="119">
        <f>'Payroll '!D47</f>
        <v>330</v>
      </c>
      <c r="D28" s="119" t="e">
        <f>'Payroll '!#REF!</f>
        <v>#REF!</v>
      </c>
      <c r="E28" s="119" t="e">
        <f>C28+D28</f>
        <v>#REF!</v>
      </c>
      <c r="F28" s="119"/>
      <c r="G28" s="119"/>
      <c r="H28" s="119" t="e">
        <f>E28-F28</f>
        <v>#REF!</v>
      </c>
      <c r="I28" s="119">
        <f>'Payroll '!K45</f>
        <v>18.175000000000001</v>
      </c>
      <c r="J28" s="119"/>
    </row>
    <row r="29" spans="1:10" x14ac:dyDescent="0.2">
      <c r="A29" s="117" t="str">
        <f>'Payroll '!A45</f>
        <v>019</v>
      </c>
      <c r="B29" s="118" t="str">
        <f>'Payroll '!B48</f>
        <v>ATAA CHRISTIANA</v>
      </c>
      <c r="C29" s="119">
        <f>'Payroll '!D48</f>
        <v>520</v>
      </c>
      <c r="D29" s="119">
        <f>'Payroll '!E47</f>
        <v>0</v>
      </c>
      <c r="E29" s="119">
        <f>C29+D29</f>
        <v>520</v>
      </c>
      <c r="F29" s="119"/>
      <c r="G29" s="119"/>
      <c r="H29" s="119">
        <f>E29-F29</f>
        <v>520</v>
      </c>
      <c r="I29" s="119" t="e">
        <f>'Payroll '!#REF!</f>
        <v>#REF!</v>
      </c>
      <c r="J29" s="119"/>
    </row>
    <row r="30" spans="1:10" x14ac:dyDescent="0.2">
      <c r="A30" s="117" t="str">
        <f>'Payroll '!A46</f>
        <v>020</v>
      </c>
      <c r="B30" s="118" t="str">
        <f>'Payroll '!B49</f>
        <v>JANET ACQUAH</v>
      </c>
      <c r="C30" s="119">
        <f>'Payroll '!D49</f>
        <v>440</v>
      </c>
      <c r="D30" s="119">
        <f>'Payroll '!E48</f>
        <v>0</v>
      </c>
      <c r="E30" s="119">
        <f>C30+D30</f>
        <v>440</v>
      </c>
      <c r="F30" s="119"/>
      <c r="G30" s="119"/>
      <c r="H30" s="119">
        <f>E30-F30</f>
        <v>440</v>
      </c>
      <c r="I30" s="119">
        <f>'Payroll '!K47</f>
        <v>2.1</v>
      </c>
      <c r="J30" s="119"/>
    </row>
    <row r="31" spans="1:10" x14ac:dyDescent="0.2">
      <c r="A31" s="117" t="str">
        <f>'Payroll '!A47</f>
        <v>021</v>
      </c>
      <c r="B31" s="118" t="str">
        <f>'Payroll '!B50</f>
        <v>ABULAI MARIAM</v>
      </c>
      <c r="C31" s="119">
        <f>'Payroll '!D50</f>
        <v>550</v>
      </c>
      <c r="D31" s="119">
        <f>'Payroll '!E49</f>
        <v>0</v>
      </c>
      <c r="E31" s="119">
        <v>500</v>
      </c>
      <c r="F31" s="119"/>
      <c r="G31" s="119"/>
      <c r="H31" s="119">
        <v>472.5</v>
      </c>
      <c r="I31" s="119">
        <f>'Payroll '!K48</f>
        <v>18.200000000000003</v>
      </c>
      <c r="J31" s="119"/>
    </row>
    <row r="32" spans="1:10" x14ac:dyDescent="0.2">
      <c r="A32" s="117" t="str">
        <f>'Payroll '!A48</f>
        <v>022</v>
      </c>
      <c r="B32" s="118" t="str">
        <f>'Payroll '!B30</f>
        <v>OPOKU NUAMAH</v>
      </c>
      <c r="C32" s="119">
        <f>'Payroll '!D30</f>
        <v>935</v>
      </c>
      <c r="D32" s="119" t="e">
        <f>'Payroll '!#REF!</f>
        <v>#REF!</v>
      </c>
      <c r="E32" s="119">
        <v>850</v>
      </c>
      <c r="F32" s="119"/>
      <c r="G32" s="119"/>
      <c r="H32" s="119">
        <v>803.25</v>
      </c>
      <c r="I32" s="119">
        <f>'Payroll '!K49</f>
        <v>10.199999999999999</v>
      </c>
      <c r="J32" s="119"/>
    </row>
    <row r="33" spans="1:10" x14ac:dyDescent="0.2">
      <c r="A33" s="117" t="str">
        <f>'Payroll '!A49</f>
        <v>023</v>
      </c>
      <c r="B33" s="118" t="e">
        <f>'Payroll '!#REF!</f>
        <v>#REF!</v>
      </c>
      <c r="C33" s="119">
        <f>'Payroll '!D51</f>
        <v>605</v>
      </c>
      <c r="D33" s="119">
        <f>'Payroll '!E30</f>
        <v>0</v>
      </c>
      <c r="E33" s="119">
        <f t="shared" ref="E33:E44" si="4">C33+D33</f>
        <v>605</v>
      </c>
      <c r="F33" s="119"/>
      <c r="G33" s="119"/>
      <c r="H33" s="119">
        <f t="shared" ref="H33:H44" si="5">E33-F33</f>
        <v>605</v>
      </c>
      <c r="I33" s="119">
        <f>'Payroll '!K50</f>
        <v>18.175000000000001</v>
      </c>
      <c r="J33" s="119"/>
    </row>
    <row r="34" spans="1:10" x14ac:dyDescent="0.2">
      <c r="A34" s="117" t="str">
        <f>'Payroll '!A50</f>
        <v>024</v>
      </c>
      <c r="B34" s="118" t="str">
        <f>'Payroll '!B51</f>
        <v>JOSHUA KORANG YEBOAH</v>
      </c>
      <c r="C34" s="119">
        <f>'Payroll '!D52</f>
        <v>320</v>
      </c>
      <c r="D34" s="119">
        <f>'Payroll '!E51</f>
        <v>0</v>
      </c>
      <c r="E34" s="119">
        <f t="shared" si="4"/>
        <v>320</v>
      </c>
      <c r="F34" s="119"/>
      <c r="G34" s="119"/>
      <c r="H34" s="119">
        <f t="shared" si="5"/>
        <v>320</v>
      </c>
      <c r="I34" s="119" t="e">
        <f>'Payroll '!#REF!</f>
        <v>#REF!</v>
      </c>
      <c r="J34" s="119"/>
    </row>
    <row r="35" spans="1:10" x14ac:dyDescent="0.2">
      <c r="A35" s="117" t="str">
        <f>'Payroll '!A51</f>
        <v>025</v>
      </c>
      <c r="B35" s="118" t="str">
        <f>'Payroll '!B52</f>
        <v>PRINCE OPPONG</v>
      </c>
      <c r="C35" s="119">
        <f>'Payroll '!D53</f>
        <v>360</v>
      </c>
      <c r="D35" s="119">
        <f>'Payroll '!E52</f>
        <v>0</v>
      </c>
      <c r="E35" s="119">
        <f t="shared" si="4"/>
        <v>360</v>
      </c>
      <c r="F35" s="119"/>
      <c r="G35" s="119"/>
      <c r="H35" s="119">
        <f t="shared" si="5"/>
        <v>360</v>
      </c>
      <c r="I35" s="119">
        <f>'Payroll '!K30</f>
        <v>81.225625000000008</v>
      </c>
      <c r="J35" s="119"/>
    </row>
    <row r="36" spans="1:10" x14ac:dyDescent="0.2">
      <c r="A36" s="117" t="str">
        <f>'Payroll '!A52</f>
        <v>026</v>
      </c>
      <c r="B36" s="118" t="str">
        <f>'Payroll '!B53</f>
        <v>ATTA ADJEI</v>
      </c>
      <c r="C36" s="119">
        <f>'Payroll '!D54</f>
        <v>440</v>
      </c>
      <c r="D36" s="119">
        <v>0</v>
      </c>
      <c r="E36" s="119">
        <f t="shared" si="4"/>
        <v>440</v>
      </c>
      <c r="F36" s="119"/>
      <c r="G36" s="119"/>
      <c r="H36" s="119">
        <f t="shared" si="5"/>
        <v>440</v>
      </c>
      <c r="I36" s="119">
        <f>'Payroll '!K51</f>
        <v>32.475000000000001</v>
      </c>
      <c r="J36" s="119"/>
    </row>
    <row r="37" spans="1:10" x14ac:dyDescent="0.2">
      <c r="A37" s="117" t="str">
        <f>'Payroll '!A53</f>
        <v>027</v>
      </c>
      <c r="B37" s="118" t="str">
        <f>'Payroll '!B54</f>
        <v>SARFO ADU TUTU</v>
      </c>
      <c r="C37" s="119">
        <f>'Payroll '!D55</f>
        <v>320</v>
      </c>
      <c r="D37" s="119">
        <v>0</v>
      </c>
      <c r="E37" s="119">
        <f t="shared" si="4"/>
        <v>320</v>
      </c>
      <c r="F37" s="119"/>
      <c r="G37" s="119"/>
      <c r="H37" s="119">
        <f t="shared" si="5"/>
        <v>320</v>
      </c>
      <c r="I37" s="119">
        <f>'Payroll '!K52</f>
        <v>1.6</v>
      </c>
      <c r="J37" s="119"/>
    </row>
    <row r="38" spans="1:10" x14ac:dyDescent="0.2">
      <c r="A38" s="117" t="str">
        <f>'Payroll '!A54</f>
        <v>028</v>
      </c>
      <c r="B38" s="118" t="str">
        <f>'Payroll '!B55</f>
        <v>KENNETH AGYAPONG</v>
      </c>
      <c r="C38" s="119">
        <f>'Payroll '!D56</f>
        <v>320</v>
      </c>
      <c r="D38" s="119">
        <f>'Payroll '!E55</f>
        <v>0</v>
      </c>
      <c r="E38" s="119">
        <f t="shared" si="4"/>
        <v>320</v>
      </c>
      <c r="F38" s="119"/>
      <c r="G38" s="119"/>
      <c r="H38" s="119">
        <f t="shared" si="5"/>
        <v>320</v>
      </c>
      <c r="I38" s="119">
        <f>'Payroll '!K53</f>
        <v>3.6</v>
      </c>
      <c r="J38" s="119"/>
    </row>
    <row r="39" spans="1:10" x14ac:dyDescent="0.2">
      <c r="A39" s="117" t="str">
        <f>'Payroll '!A55</f>
        <v>029</v>
      </c>
      <c r="B39" s="118" t="str">
        <f>'Payroll '!B56</f>
        <v>EMMANUEL ACHEAMPONG</v>
      </c>
      <c r="C39" s="119">
        <f>'Payroll '!D57</f>
        <v>770</v>
      </c>
      <c r="D39" s="119">
        <f>'Payroll '!E56</f>
        <v>0</v>
      </c>
      <c r="E39" s="119">
        <f t="shared" si="4"/>
        <v>770</v>
      </c>
      <c r="F39" s="119"/>
      <c r="G39" s="119"/>
      <c r="H39" s="119">
        <f t="shared" si="5"/>
        <v>770</v>
      </c>
      <c r="I39" s="119">
        <f>'Payroll '!K54</f>
        <v>10.199999999999999</v>
      </c>
      <c r="J39" s="119"/>
    </row>
    <row r="40" spans="1:10" x14ac:dyDescent="0.2">
      <c r="A40" s="117" t="str">
        <f>'Payroll '!A56</f>
        <v>030</v>
      </c>
      <c r="B40" s="118" t="str">
        <f>'Payroll '!B57</f>
        <v>BAFFOUR ASARE</v>
      </c>
      <c r="C40" s="119">
        <f>'Payroll '!D58</f>
        <v>440</v>
      </c>
      <c r="D40" s="119">
        <f>'Payroll '!E57</f>
        <v>0</v>
      </c>
      <c r="E40" s="119">
        <f t="shared" si="4"/>
        <v>440</v>
      </c>
      <c r="F40" s="119"/>
      <c r="G40" s="119"/>
      <c r="H40" s="119">
        <f t="shared" si="5"/>
        <v>440</v>
      </c>
      <c r="I40" s="119">
        <f>'Payroll '!K55</f>
        <v>1.6</v>
      </c>
      <c r="J40" s="119"/>
    </row>
    <row r="41" spans="1:10" x14ac:dyDescent="0.2">
      <c r="A41" s="117" t="str">
        <f>'Payroll '!A57</f>
        <v>031</v>
      </c>
      <c r="B41" s="118" t="str">
        <f>'Payroll '!B58</f>
        <v>DOR-ERE MOSES</v>
      </c>
      <c r="C41" s="119">
        <f>'Payroll '!D59</f>
        <v>400</v>
      </c>
      <c r="D41" s="119">
        <f>'Payroll '!E58</f>
        <v>0</v>
      </c>
      <c r="E41" s="119">
        <f t="shared" si="4"/>
        <v>400</v>
      </c>
      <c r="F41" s="119"/>
      <c r="G41" s="119"/>
      <c r="H41" s="119">
        <f t="shared" si="5"/>
        <v>400</v>
      </c>
      <c r="I41" s="119">
        <f>'Payroll '!K56</f>
        <v>1.6</v>
      </c>
      <c r="J41" s="119"/>
    </row>
    <row r="42" spans="1:10" x14ac:dyDescent="0.2">
      <c r="A42" s="117" t="str">
        <f>'Payroll '!A58</f>
        <v>032</v>
      </c>
      <c r="B42" s="118" t="str">
        <f>'Payroll '!B59</f>
        <v>PATIENCE TUA</v>
      </c>
      <c r="C42" s="119">
        <f>'Payroll '!D60</f>
        <v>385</v>
      </c>
      <c r="D42" s="119">
        <f>'Payroll '!E59</f>
        <v>0</v>
      </c>
      <c r="E42" s="119">
        <f t="shared" si="4"/>
        <v>385</v>
      </c>
      <c r="F42" s="119"/>
      <c r="G42" s="119"/>
      <c r="H42" s="119">
        <f t="shared" si="5"/>
        <v>385</v>
      </c>
      <c r="I42" s="119">
        <f>'Payroll '!K57</f>
        <v>53.938749999999992</v>
      </c>
      <c r="J42" s="119"/>
    </row>
    <row r="43" spans="1:10" x14ac:dyDescent="0.2">
      <c r="A43" s="117" t="str">
        <f>'Payroll '!A59</f>
        <v>033</v>
      </c>
      <c r="B43" s="118" t="str">
        <f>'Payroll '!B60</f>
        <v>PRINCE MANU</v>
      </c>
      <c r="C43" s="119">
        <f>'Payroll '!D61</f>
        <v>660</v>
      </c>
      <c r="D43" s="119" t="e">
        <f>'Payroll '!#REF!</f>
        <v>#REF!</v>
      </c>
      <c r="E43" s="119" t="e">
        <f t="shared" si="4"/>
        <v>#REF!</v>
      </c>
      <c r="F43" s="119"/>
      <c r="G43" s="119"/>
      <c r="H43" s="119" t="e">
        <f t="shared" si="5"/>
        <v>#REF!</v>
      </c>
      <c r="I43" s="119">
        <f>'Payroll '!K58</f>
        <v>10.199999999999999</v>
      </c>
      <c r="J43" s="119"/>
    </row>
    <row r="44" spans="1:10" ht="15" x14ac:dyDescent="0.35">
      <c r="A44" s="117" t="str">
        <f>'Payroll '!A60</f>
        <v>034</v>
      </c>
      <c r="B44" s="118" t="e">
        <f>'Payroll '!#REF!</f>
        <v>#REF!</v>
      </c>
      <c r="C44" s="119" t="e">
        <f>'Payroll '!#REF!</f>
        <v>#REF!</v>
      </c>
      <c r="D44" s="119" t="e">
        <f>'Payroll '!#REF!</f>
        <v>#REF!</v>
      </c>
      <c r="E44" s="119" t="e">
        <f t="shared" si="4"/>
        <v>#REF!</v>
      </c>
      <c r="F44" s="126"/>
      <c r="G44" s="126"/>
      <c r="H44" s="119" t="e">
        <f t="shared" si="5"/>
        <v>#REF!</v>
      </c>
      <c r="I44" s="119">
        <f>'Payroll '!K59</f>
        <v>6.2</v>
      </c>
      <c r="J44" s="119"/>
    </row>
    <row r="45" spans="1:10" x14ac:dyDescent="0.2">
      <c r="A45" s="117" t="str">
        <f>'Payroll '!A61</f>
        <v>035</v>
      </c>
      <c r="B45" s="118" t="s">
        <v>116</v>
      </c>
      <c r="C45" s="119">
        <v>500</v>
      </c>
      <c r="D45" s="119">
        <v>0</v>
      </c>
      <c r="E45" s="119">
        <v>500</v>
      </c>
      <c r="F45" s="119"/>
      <c r="G45" s="119"/>
      <c r="H45" s="119">
        <v>500</v>
      </c>
      <c r="I45" s="119">
        <f>'Payroll '!K60</f>
        <v>4.8500000000000005</v>
      </c>
      <c r="J45" s="119"/>
    </row>
    <row r="46" spans="1:10" ht="15" x14ac:dyDescent="0.35">
      <c r="A46" s="117" t="str">
        <f>'Payroll '!A62</f>
        <v>036</v>
      </c>
      <c r="B46" s="118" t="str">
        <f>'Payroll '!B31</f>
        <v>ISAAC ANIADIEGYI</v>
      </c>
      <c r="C46" s="119">
        <v>1000</v>
      </c>
      <c r="D46" s="119">
        <v>0</v>
      </c>
      <c r="E46" s="119">
        <v>500</v>
      </c>
      <c r="F46" s="127"/>
      <c r="G46" s="127"/>
      <c r="H46" s="119">
        <f>E46-F46</f>
        <v>500</v>
      </c>
      <c r="I46" s="119" t="e">
        <f>'Payroll '!#REF!</f>
        <v>#REF!</v>
      </c>
      <c r="J46" s="119"/>
    </row>
    <row r="47" spans="1:10" x14ac:dyDescent="0.2">
      <c r="A47" s="117" t="str">
        <f>'Payroll '!A63</f>
        <v>037</v>
      </c>
      <c r="B47" s="118" t="s">
        <v>114</v>
      </c>
      <c r="C47" s="119">
        <v>360</v>
      </c>
      <c r="D47" s="119">
        <v>0</v>
      </c>
      <c r="E47" s="119">
        <v>360</v>
      </c>
      <c r="F47" s="119"/>
      <c r="G47" s="119"/>
      <c r="H47" s="119">
        <v>250</v>
      </c>
      <c r="I47" s="119">
        <f>'Payroll '!K61</f>
        <v>42.099999999999994</v>
      </c>
      <c r="J47" s="119"/>
    </row>
    <row r="48" spans="1:10" x14ac:dyDescent="0.2">
      <c r="A48" s="117" t="str">
        <f>'Payroll '!A64</f>
        <v>038</v>
      </c>
      <c r="B48" s="118" t="s">
        <v>133</v>
      </c>
      <c r="C48" s="119">
        <v>400</v>
      </c>
      <c r="D48" s="119" t="s">
        <v>127</v>
      </c>
      <c r="E48" s="119">
        <v>400</v>
      </c>
      <c r="H48" s="119">
        <v>350</v>
      </c>
      <c r="I48" s="119" t="e">
        <f>'Payroll '!#REF!</f>
        <v>#REF!</v>
      </c>
      <c r="J48" s="119"/>
    </row>
    <row r="49" spans="1:10" ht="15" x14ac:dyDescent="0.35">
      <c r="A49" s="117" t="str">
        <f>'Payroll '!A65</f>
        <v>039</v>
      </c>
      <c r="B49" s="118" t="s">
        <v>221</v>
      </c>
      <c r="C49" s="119">
        <v>700</v>
      </c>
      <c r="E49" s="119">
        <v>700</v>
      </c>
      <c r="H49" s="119">
        <v>250</v>
      </c>
      <c r="I49" s="126" t="e">
        <f>'Payroll '!#REF!</f>
        <v>#REF!</v>
      </c>
      <c r="J49" s="119"/>
    </row>
    <row r="50" spans="1:10" x14ac:dyDescent="0.2">
      <c r="A50" s="117" t="str">
        <f>'Payroll '!A66</f>
        <v>040</v>
      </c>
      <c r="B50" s="118" t="s">
        <v>129</v>
      </c>
      <c r="C50" s="128">
        <v>400</v>
      </c>
      <c r="E50" s="128">
        <v>400</v>
      </c>
      <c r="H50" s="128">
        <v>400</v>
      </c>
      <c r="I50" s="119"/>
      <c r="J50" s="119"/>
    </row>
    <row r="51" spans="1:10" ht="15" x14ac:dyDescent="0.35">
      <c r="A51" s="117" t="str">
        <f>'Payroll '!A67</f>
        <v>041</v>
      </c>
      <c r="B51" s="118" t="s">
        <v>150</v>
      </c>
      <c r="C51" s="126">
        <v>350</v>
      </c>
      <c r="D51" s="119" t="e">
        <f>SUM(D7:D50)</f>
        <v>#REF!</v>
      </c>
      <c r="E51" s="126">
        <v>350</v>
      </c>
      <c r="H51" s="126">
        <v>350</v>
      </c>
      <c r="I51" s="127">
        <f ca="1">'Payroll '!K31</f>
        <v>91.974999999999994</v>
      </c>
      <c r="J51" s="119"/>
    </row>
    <row r="52" spans="1:10" ht="15" x14ac:dyDescent="0.35">
      <c r="A52" s="117" t="str">
        <f>'Payroll '!A68</f>
        <v>042</v>
      </c>
      <c r="B52" s="116" t="s">
        <v>17</v>
      </c>
      <c r="C52" s="129" t="e">
        <f>SUM(C7:C51)</f>
        <v>#REF!</v>
      </c>
      <c r="D52" s="128"/>
      <c r="E52" s="129" t="e">
        <f>SUM(E7:E51)</f>
        <v>#REF!</v>
      </c>
      <c r="H52" s="129" t="e">
        <f>SUM(H7:H51)</f>
        <v>#REF!</v>
      </c>
      <c r="I52" s="119"/>
      <c r="J52" s="119"/>
    </row>
    <row r="53" spans="1:10" x14ac:dyDescent="0.2">
      <c r="A53" s="130" t="s">
        <v>132</v>
      </c>
    </row>
    <row r="54" spans="1:10" x14ac:dyDescent="0.2">
      <c r="A54" s="130" t="s">
        <v>130</v>
      </c>
    </row>
    <row r="55" spans="1:10" x14ac:dyDescent="0.2">
      <c r="A55" s="131" t="s">
        <v>131</v>
      </c>
    </row>
    <row r="56" spans="1:10" x14ac:dyDescent="0.2">
      <c r="A56" s="130" t="s">
        <v>149</v>
      </c>
    </row>
  </sheetData>
  <mergeCells count="1">
    <mergeCell ref="D2:F2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22"/>
  <sheetViews>
    <sheetView workbookViewId="0">
      <selection activeCell="G31" sqref="G31"/>
    </sheetView>
  </sheetViews>
  <sheetFormatPr defaultRowHeight="12.75" x14ac:dyDescent="0.2"/>
  <cols>
    <col min="1" max="1" width="23.42578125" customWidth="1"/>
    <col min="2" max="2" width="23.85546875" customWidth="1"/>
    <col min="4" max="4" width="16.140625" customWidth="1"/>
  </cols>
  <sheetData>
    <row r="1" spans="1:6" ht="18" x14ac:dyDescent="0.25">
      <c r="A1" s="226" t="s">
        <v>223</v>
      </c>
      <c r="B1" s="227"/>
      <c r="C1" s="228" t="s">
        <v>155</v>
      </c>
      <c r="D1" s="228"/>
      <c r="E1" s="228"/>
      <c r="F1" s="228"/>
    </row>
    <row r="2" spans="1:6" ht="15.75" x14ac:dyDescent="0.25">
      <c r="A2" s="21" t="s">
        <v>124</v>
      </c>
      <c r="B2" s="9" t="s">
        <v>159</v>
      </c>
      <c r="C2" s="10"/>
      <c r="D2" s="9" t="s">
        <v>158</v>
      </c>
    </row>
    <row r="3" spans="1:6" x14ac:dyDescent="0.2">
      <c r="B3" s="1" t="s">
        <v>156</v>
      </c>
      <c r="D3" s="1" t="s">
        <v>157</v>
      </c>
    </row>
    <row r="4" spans="1:6" ht="15.75" x14ac:dyDescent="0.25">
      <c r="A4" s="9" t="s">
        <v>151</v>
      </c>
      <c r="B4" s="9">
        <v>25311</v>
      </c>
      <c r="C4" s="10"/>
      <c r="D4" s="9"/>
    </row>
    <row r="5" spans="1:6" ht="15.75" x14ac:dyDescent="0.25">
      <c r="A5" s="28" t="s">
        <v>153</v>
      </c>
      <c r="B5" s="9">
        <v>1558.83</v>
      </c>
      <c r="C5" s="10"/>
      <c r="D5" s="9"/>
    </row>
    <row r="6" spans="1:6" ht="15.75" x14ac:dyDescent="0.25">
      <c r="A6" s="9" t="s">
        <v>14</v>
      </c>
      <c r="B6" s="9"/>
      <c r="C6" s="10"/>
      <c r="D6" s="9">
        <v>1222.01</v>
      </c>
    </row>
    <row r="7" spans="1:6" ht="15.75" x14ac:dyDescent="0.25">
      <c r="A7" s="9" t="s">
        <v>128</v>
      </c>
      <c r="B7" s="9"/>
      <c r="C7" s="10"/>
      <c r="D7" s="9">
        <v>1000</v>
      </c>
    </row>
    <row r="8" spans="1:6" ht="18" x14ac:dyDescent="0.4">
      <c r="A8" s="9" t="s">
        <v>90</v>
      </c>
      <c r="B8" s="26"/>
      <c r="C8" s="10"/>
      <c r="D8" s="9">
        <v>100</v>
      </c>
    </row>
    <row r="9" spans="1:6" ht="18" x14ac:dyDescent="0.4">
      <c r="A9" s="9" t="s">
        <v>152</v>
      </c>
      <c r="B9" s="27"/>
      <c r="C9" s="10"/>
      <c r="D9" s="9">
        <v>387</v>
      </c>
    </row>
    <row r="10" spans="1:6" ht="15.75" x14ac:dyDescent="0.25">
      <c r="A10" s="9" t="s">
        <v>154</v>
      </c>
      <c r="B10" s="9"/>
      <c r="C10" s="10"/>
      <c r="D10" s="9">
        <v>2214.56</v>
      </c>
    </row>
    <row r="11" spans="1:6" ht="18" x14ac:dyDescent="0.4">
      <c r="A11" s="9" t="s">
        <v>160</v>
      </c>
      <c r="B11" s="26"/>
      <c r="C11" s="10"/>
      <c r="D11" s="26">
        <v>21946.26</v>
      </c>
    </row>
    <row r="12" spans="1:6" ht="18" x14ac:dyDescent="0.4">
      <c r="A12" s="9"/>
      <c r="B12" s="27">
        <f>SUM(B4:B11)</f>
        <v>26869.83</v>
      </c>
      <c r="C12" s="20"/>
      <c r="D12" s="27">
        <f>SUM(D6:D11)</f>
        <v>26869.829999999998</v>
      </c>
    </row>
    <row r="14" spans="1:6" x14ac:dyDescent="0.2">
      <c r="A14" s="2"/>
      <c r="B14" s="2"/>
      <c r="D14" s="2"/>
    </row>
    <row r="15" spans="1:6" x14ac:dyDescent="0.2">
      <c r="A15" s="2"/>
      <c r="B15" s="2"/>
    </row>
    <row r="16" spans="1:6" x14ac:dyDescent="0.2">
      <c r="A16" s="2"/>
      <c r="B16" s="2"/>
    </row>
    <row r="17" spans="1:2" x14ac:dyDescent="0.2">
      <c r="A17" s="2"/>
      <c r="B17" s="2"/>
    </row>
    <row r="18" spans="1:2" x14ac:dyDescent="0.2">
      <c r="A18" s="2"/>
      <c r="B18" s="2"/>
    </row>
    <row r="19" spans="1:2" x14ac:dyDescent="0.2">
      <c r="A19" s="2"/>
      <c r="B19" s="2"/>
    </row>
    <row r="20" spans="1:2" x14ac:dyDescent="0.2">
      <c r="A20" s="2"/>
      <c r="B20" s="2"/>
    </row>
    <row r="21" spans="1:2" x14ac:dyDescent="0.2">
      <c r="A21" s="2"/>
      <c r="B21" s="2"/>
    </row>
    <row r="22" spans="1:2" x14ac:dyDescent="0.2">
      <c r="A22" s="2"/>
      <c r="B22" s="2"/>
    </row>
  </sheetData>
  <mergeCells count="2">
    <mergeCell ref="A1:B1"/>
    <mergeCell ref="C1:F1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24</vt:i4>
      </vt:variant>
      <vt:variant>
        <vt:lpstr>Named Ranges</vt:lpstr>
      </vt:variant>
      <vt:variant>
        <vt:i4>1</vt:i4>
      </vt:variant>
    </vt:vector>
  </HeadingPairs>
  <TitlesOfParts>
    <vt:vector size="25" baseType="lpstr">
      <vt:lpstr>Payroll</vt:lpstr>
      <vt:lpstr>Staff Details</vt:lpstr>
      <vt:lpstr>Payroll </vt:lpstr>
      <vt:lpstr>SSF</vt:lpstr>
      <vt:lpstr>Netpay Summary</vt:lpstr>
      <vt:lpstr>IRS form51</vt:lpstr>
      <vt:lpstr>Summary</vt:lpstr>
      <vt:lpstr>Sheet3</vt:lpstr>
      <vt:lpstr>Sheet4</vt:lpstr>
      <vt:lpstr>Sheet5</vt:lpstr>
      <vt:lpstr>Sheet6</vt:lpstr>
      <vt:lpstr>Sheet7</vt:lpstr>
      <vt:lpstr>Sheet8</vt:lpstr>
      <vt:lpstr>Sheet9</vt:lpstr>
      <vt:lpstr>Sheet12</vt:lpstr>
      <vt:lpstr>Sheet13</vt:lpstr>
      <vt:lpstr>Sheet14</vt:lpstr>
      <vt:lpstr>Sheet15</vt:lpstr>
      <vt:lpstr>Sheet10</vt:lpstr>
      <vt:lpstr>Sheet11</vt:lpstr>
      <vt:lpstr>Sheet1</vt:lpstr>
      <vt:lpstr>Sheet2</vt:lpstr>
      <vt:lpstr>Sheet16</vt:lpstr>
      <vt:lpstr>Sheet17</vt:lpstr>
      <vt:lpstr>'Netpay Summary'!Print_Area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BGJ</dc:creator>
  <cp:lastModifiedBy>User</cp:lastModifiedBy>
  <cp:lastPrinted>2020-06-01T23:55:57Z</cp:lastPrinted>
  <dcterms:created xsi:type="dcterms:W3CDTF">2019-01-25T13:54:17Z</dcterms:created>
  <dcterms:modified xsi:type="dcterms:W3CDTF">2020-06-01T23:56:15Z</dcterms:modified>
</cp:coreProperties>
</file>